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Datos\Planes de Desarrollo Regional_PDR\mejillón\CENTER\"/>
    </mc:Choice>
  </mc:AlternateContent>
  <bookViews>
    <workbookView xWindow="0" yWindow="0" windowWidth="28800" windowHeight="10500"/>
  </bookViews>
  <sheets>
    <sheet name="TODOS DATOS CENTER" sheetId="13" r:id="rId1"/>
    <sheet name="Datos generales" sheetId="22" r:id="rId2"/>
    <sheet name="Graf Volume screws-AbsRoughness" sheetId="41" r:id="rId3"/>
    <sheet name="Graf Volume screws-RelativRough" sheetId="42" r:id="rId4"/>
    <sheet name="Graf f-Rugosidad TODOS" sheetId="27" r:id="rId5"/>
    <sheet name="Teoría" sheetId="1" r:id="rId6"/>
  </sheets>
  <definedNames>
    <definedName name="_xlnm._FilterDatabase" localSheetId="0" hidden="1">'TODOS DATOS CENTER'!$A$3:$G$137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M47" i="22" l="1"/>
  <c r="M46" i="22"/>
  <c r="M41" i="22"/>
  <c r="M42" i="22"/>
  <c r="M40" i="22"/>
  <c r="AL124" i="13"/>
  <c r="AL123" i="13"/>
  <c r="AL122" i="13"/>
  <c r="AL121" i="13"/>
  <c r="AL120" i="13"/>
  <c r="AL119" i="13"/>
  <c r="AL118" i="13"/>
  <c r="AL117" i="13"/>
  <c r="AL116" i="13"/>
  <c r="AL115" i="13"/>
  <c r="AL114" i="13"/>
  <c r="AL113" i="13"/>
  <c r="N41" i="22" l="1"/>
  <c r="N42" i="22"/>
  <c r="N46" i="22"/>
  <c r="N47" i="22"/>
  <c r="N40" i="22"/>
  <c r="N26" i="22"/>
  <c r="N28" i="22"/>
  <c r="N29" i="22"/>
  <c r="N31" i="22"/>
  <c r="N32" i="22"/>
  <c r="N25" i="22"/>
  <c r="N12" i="22"/>
  <c r="N15" i="22"/>
  <c r="N9" i="22"/>
  <c r="AT21" i="13"/>
  <c r="AT22" i="13"/>
  <c r="AT23" i="13"/>
  <c r="AT24" i="13"/>
  <c r="AT25" i="13"/>
  <c r="AT26" i="13"/>
  <c r="AT27" i="13"/>
  <c r="AT28" i="13"/>
  <c r="AT30" i="13"/>
  <c r="AT31" i="13"/>
  <c r="AT32" i="13"/>
  <c r="AT33" i="13"/>
  <c r="AT34" i="13"/>
  <c r="AT35" i="13"/>
  <c r="AT36" i="13"/>
  <c r="AT37" i="13"/>
  <c r="AT38" i="13"/>
  <c r="AT50" i="13"/>
  <c r="AT51" i="13"/>
  <c r="AT52" i="13"/>
  <c r="AT53" i="13"/>
  <c r="AT54" i="13"/>
  <c r="AT55" i="13"/>
  <c r="AT56" i="13"/>
  <c r="AT57" i="13"/>
  <c r="AT58" i="13"/>
  <c r="AT60" i="13"/>
  <c r="AT61" i="13"/>
  <c r="AT62" i="13"/>
  <c r="AT63" i="13"/>
  <c r="AT64" i="13"/>
  <c r="AT65" i="13"/>
  <c r="AT66" i="13"/>
  <c r="AT67" i="13"/>
  <c r="AT80" i="13"/>
  <c r="AT81" i="13"/>
  <c r="AT82" i="13"/>
  <c r="AT83" i="13"/>
  <c r="AT84" i="13"/>
  <c r="AT85" i="13"/>
  <c r="AT86" i="13"/>
  <c r="AT87" i="13"/>
  <c r="AT88" i="13"/>
  <c r="AT89" i="13"/>
  <c r="AT90" i="13"/>
  <c r="AT91" i="13"/>
  <c r="AT92" i="13"/>
  <c r="AT93" i="13"/>
  <c r="AT94" i="13"/>
  <c r="AT95" i="13"/>
  <c r="AT96" i="13"/>
  <c r="AT20" i="13"/>
  <c r="AL30" i="13"/>
  <c r="AL31" i="13"/>
  <c r="AL34" i="13"/>
  <c r="AL35" i="13"/>
  <c r="AL38" i="13"/>
  <c r="AL39" i="13"/>
  <c r="AL40" i="13"/>
  <c r="AL41" i="13"/>
  <c r="AL42" i="13"/>
  <c r="AL43" i="13"/>
  <c r="AL44" i="13"/>
  <c r="AL45" i="13"/>
  <c r="AL46" i="13"/>
  <c r="AL47" i="13"/>
  <c r="AL48" i="13"/>
  <c r="AL49" i="13"/>
  <c r="AL70" i="13"/>
  <c r="AL71" i="13"/>
  <c r="AL72" i="13"/>
  <c r="AL73" i="13"/>
  <c r="AL74" i="13"/>
  <c r="AL75" i="13"/>
  <c r="AL76" i="13"/>
  <c r="AL77" i="13"/>
  <c r="AL78" i="13"/>
  <c r="AL79" i="13"/>
  <c r="AL80" i="13"/>
  <c r="AL81" i="13"/>
  <c r="AL82" i="13"/>
  <c r="AL83" i="13"/>
  <c r="AL84" i="13"/>
  <c r="AL85" i="13"/>
  <c r="AL86" i="13"/>
  <c r="AL87" i="13"/>
  <c r="AL88" i="13"/>
  <c r="AL109" i="13"/>
  <c r="AL110" i="13"/>
  <c r="AL111" i="13"/>
  <c r="AL112" i="13"/>
  <c r="H5" i="13"/>
  <c r="H6" i="13"/>
  <c r="H7" i="13"/>
  <c r="H8" i="13"/>
  <c r="H9" i="13"/>
  <c r="H50" i="13"/>
  <c r="H51" i="13"/>
  <c r="H52" i="13"/>
  <c r="H53" i="13"/>
  <c r="H54" i="13"/>
  <c r="H60" i="13"/>
  <c r="H61" i="13"/>
  <c r="H62" i="13"/>
  <c r="H63" i="13"/>
  <c r="H64" i="13"/>
  <c r="H70" i="13"/>
  <c r="H71" i="13"/>
  <c r="H72" i="13"/>
  <c r="H73" i="13"/>
  <c r="H74" i="13"/>
  <c r="H128" i="13"/>
  <c r="H129" i="13"/>
  <c r="H130" i="13"/>
  <c r="H131" i="13"/>
  <c r="H132" i="13"/>
  <c r="H133" i="13"/>
  <c r="H134" i="13"/>
  <c r="H135" i="13"/>
  <c r="H136" i="13"/>
  <c r="H137" i="13"/>
  <c r="H4" i="13"/>
  <c r="P10" i="13"/>
  <c r="P11" i="13"/>
  <c r="P12" i="13"/>
  <c r="P13" i="13"/>
  <c r="P14" i="13"/>
  <c r="P20" i="13"/>
  <c r="P21" i="13"/>
  <c r="P22" i="13"/>
  <c r="P23" i="13"/>
  <c r="P24" i="13"/>
  <c r="P30" i="13"/>
  <c r="P31" i="13"/>
  <c r="P32" i="13"/>
  <c r="P33" i="13"/>
  <c r="P34" i="13"/>
  <c r="P50" i="13"/>
  <c r="P51" i="13"/>
  <c r="P52" i="13"/>
  <c r="P53" i="13"/>
  <c r="P54" i="13"/>
  <c r="P55" i="13"/>
  <c r="P56" i="13"/>
  <c r="P57" i="13"/>
  <c r="P58" i="13"/>
  <c r="P59" i="13"/>
  <c r="P60" i="13"/>
  <c r="P61" i="13"/>
  <c r="P62" i="13"/>
  <c r="P63" i="13"/>
  <c r="P64" i="13"/>
  <c r="P65" i="13"/>
  <c r="P66" i="13"/>
  <c r="P67" i="13"/>
  <c r="P68" i="13"/>
  <c r="P69" i="13"/>
  <c r="P70" i="13"/>
  <c r="P71" i="13"/>
  <c r="P72" i="13"/>
  <c r="P73" i="13"/>
  <c r="P74" i="13"/>
  <c r="P75" i="13"/>
  <c r="P76" i="13"/>
  <c r="P77" i="13"/>
  <c r="P78" i="13"/>
  <c r="P79" i="13"/>
  <c r="P89" i="13"/>
  <c r="P90" i="13"/>
  <c r="P91" i="13"/>
  <c r="P92" i="13"/>
  <c r="P93" i="13"/>
  <c r="P94" i="13"/>
  <c r="P95" i="13"/>
  <c r="P96" i="13"/>
  <c r="P97" i="13"/>
  <c r="P98" i="13"/>
  <c r="P99" i="13"/>
  <c r="P100" i="13"/>
  <c r="P101" i="13"/>
  <c r="P102" i="13"/>
  <c r="P103" i="13"/>
  <c r="P104" i="13"/>
  <c r="P105" i="13"/>
  <c r="P106" i="13"/>
  <c r="P107" i="13"/>
  <c r="P108" i="13"/>
  <c r="P109" i="13"/>
  <c r="P110" i="13"/>
  <c r="P111" i="13"/>
  <c r="P112" i="13"/>
  <c r="P113" i="13"/>
  <c r="P114" i="13"/>
  <c r="P115" i="13"/>
  <c r="P116" i="13"/>
  <c r="P117" i="13"/>
  <c r="P118" i="13"/>
  <c r="X11" i="13"/>
  <c r="X12" i="13"/>
  <c r="X13" i="13"/>
  <c r="X14" i="13"/>
  <c r="X15" i="13"/>
  <c r="X16" i="13"/>
  <c r="X17" i="13"/>
  <c r="X18" i="13"/>
  <c r="X19" i="13"/>
  <c r="X20" i="13"/>
  <c r="X21" i="13"/>
  <c r="X22" i="13"/>
  <c r="X23" i="13"/>
  <c r="X24" i="13"/>
  <c r="X25" i="13"/>
  <c r="X26" i="13"/>
  <c r="X27" i="13"/>
  <c r="X28" i="13"/>
  <c r="X29" i="13"/>
  <c r="X30" i="13"/>
  <c r="X31" i="13"/>
  <c r="X32" i="13"/>
  <c r="X33" i="13"/>
  <c r="X34" i="13"/>
  <c r="X35" i="13"/>
  <c r="X36" i="13"/>
  <c r="X37" i="13"/>
  <c r="X38" i="13"/>
  <c r="X39" i="13"/>
  <c r="X40" i="13"/>
  <c r="X41" i="13"/>
  <c r="X42" i="13"/>
  <c r="X43" i="13"/>
  <c r="X44" i="13"/>
  <c r="X45" i="13"/>
  <c r="X46" i="13"/>
  <c r="X47" i="13"/>
  <c r="X48" i="13"/>
  <c r="X49" i="13"/>
  <c r="X50" i="13"/>
  <c r="X51" i="13"/>
  <c r="X52" i="13"/>
  <c r="X53" i="13"/>
  <c r="X54" i="13"/>
  <c r="X55" i="13"/>
  <c r="X56" i="13"/>
  <c r="X57" i="13"/>
  <c r="X58" i="13"/>
  <c r="X59" i="13"/>
  <c r="X60" i="13"/>
  <c r="X61" i="13"/>
  <c r="X62" i="13"/>
  <c r="X63" i="13"/>
  <c r="X64" i="13"/>
  <c r="X65" i="13"/>
  <c r="X66" i="13"/>
  <c r="X67" i="13"/>
  <c r="X68" i="13"/>
  <c r="X69" i="13"/>
  <c r="X70" i="13"/>
  <c r="X71" i="13"/>
  <c r="X72" i="13"/>
  <c r="X73" i="13"/>
  <c r="X74" i="13"/>
  <c r="X75" i="13"/>
  <c r="X76" i="13"/>
  <c r="X77" i="13"/>
  <c r="X78" i="13"/>
  <c r="X79" i="13"/>
  <c r="X80" i="13"/>
  <c r="X81" i="13"/>
  <c r="X82" i="13"/>
  <c r="X83" i="13"/>
  <c r="X84" i="13"/>
  <c r="X85" i="13"/>
  <c r="X86" i="13"/>
  <c r="X87" i="13"/>
  <c r="X88" i="13"/>
  <c r="X89" i="13"/>
  <c r="X90" i="13"/>
  <c r="X91" i="13"/>
  <c r="X92" i="13"/>
  <c r="X93" i="13"/>
  <c r="X94" i="13"/>
  <c r="X95" i="13"/>
  <c r="X96" i="13"/>
  <c r="X97" i="13"/>
  <c r="X98" i="13"/>
  <c r="X99" i="13"/>
  <c r="X100" i="13"/>
  <c r="X101" i="13"/>
  <c r="X102" i="13"/>
  <c r="X103" i="13"/>
  <c r="X104" i="13"/>
  <c r="X105" i="13"/>
  <c r="X106" i="13"/>
  <c r="X107" i="13"/>
  <c r="X108" i="13"/>
  <c r="X109" i="13"/>
  <c r="X110" i="13"/>
  <c r="X111" i="13"/>
  <c r="X112" i="13"/>
  <c r="X113" i="13"/>
  <c r="X114" i="13"/>
  <c r="X115" i="13"/>
  <c r="X116" i="13"/>
  <c r="X117" i="13"/>
  <c r="X118" i="13"/>
  <c r="X10" i="13"/>
  <c r="F5" i="13" l="1"/>
  <c r="F6" i="13"/>
  <c r="F7" i="13"/>
  <c r="F8" i="13"/>
  <c r="F50" i="13"/>
  <c r="F51" i="13"/>
  <c r="F52" i="13"/>
  <c r="F53" i="13"/>
  <c r="F54" i="13"/>
  <c r="F60" i="13"/>
  <c r="F61" i="13"/>
  <c r="F62" i="13"/>
  <c r="F63" i="13"/>
  <c r="F64" i="13"/>
  <c r="F70" i="13"/>
  <c r="F71" i="13"/>
  <c r="F72" i="13"/>
  <c r="F73" i="13"/>
  <c r="F74" i="13"/>
  <c r="F128" i="13"/>
  <c r="F129" i="13"/>
  <c r="F130" i="13"/>
  <c r="F131" i="13"/>
  <c r="F132" i="13"/>
  <c r="F133" i="13"/>
  <c r="F134" i="13"/>
  <c r="F135" i="13"/>
  <c r="F136" i="13"/>
  <c r="F137" i="13"/>
  <c r="F4" i="13"/>
  <c r="N5" i="13"/>
  <c r="N6" i="13"/>
  <c r="N7" i="13"/>
  <c r="N8" i="13"/>
  <c r="N9" i="13"/>
  <c r="N10" i="13"/>
  <c r="N11" i="13"/>
  <c r="N12" i="13"/>
  <c r="N13" i="13"/>
  <c r="N14" i="13"/>
  <c r="N20" i="13"/>
  <c r="N21" i="13"/>
  <c r="N22" i="13"/>
  <c r="N23" i="13"/>
  <c r="N24" i="13"/>
  <c r="N30" i="13"/>
  <c r="N31" i="13"/>
  <c r="N32" i="13"/>
  <c r="N33" i="13"/>
  <c r="N34" i="13"/>
  <c r="N50" i="13"/>
  <c r="N51" i="13"/>
  <c r="N52" i="13"/>
  <c r="N53" i="13"/>
  <c r="N54" i="13"/>
  <c r="N55" i="13"/>
  <c r="N56" i="13"/>
  <c r="N57" i="13"/>
  <c r="N58" i="13"/>
  <c r="N59" i="13"/>
  <c r="N60" i="13"/>
  <c r="N61" i="13"/>
  <c r="N62" i="13"/>
  <c r="N63" i="13"/>
  <c r="N64" i="13"/>
  <c r="N65" i="13"/>
  <c r="N66" i="13"/>
  <c r="N67" i="13"/>
  <c r="N68" i="13"/>
  <c r="N69" i="13"/>
  <c r="N70" i="13"/>
  <c r="N71" i="13"/>
  <c r="N72" i="13"/>
  <c r="N73" i="13"/>
  <c r="N74" i="13"/>
  <c r="N75" i="13"/>
  <c r="N76" i="13"/>
  <c r="N77" i="13"/>
  <c r="N78" i="13"/>
  <c r="N79" i="13"/>
  <c r="N89" i="13"/>
  <c r="N90" i="13"/>
  <c r="N91" i="13"/>
  <c r="N92" i="13"/>
  <c r="N93" i="13"/>
  <c r="N94" i="13"/>
  <c r="N95" i="13"/>
  <c r="N96" i="13"/>
  <c r="N97" i="13"/>
  <c r="N98" i="13"/>
  <c r="N99" i="13"/>
  <c r="N100" i="13"/>
  <c r="N101" i="13"/>
  <c r="N102" i="13"/>
  <c r="N103" i="13"/>
  <c r="N104" i="13"/>
  <c r="N105" i="13"/>
  <c r="N106" i="13"/>
  <c r="N107" i="13"/>
  <c r="N108" i="13"/>
  <c r="N109" i="13"/>
  <c r="N110" i="13"/>
  <c r="N111" i="13"/>
  <c r="N112" i="13"/>
  <c r="N113" i="13"/>
  <c r="N114" i="13"/>
  <c r="N115" i="13"/>
  <c r="N116" i="13"/>
  <c r="N117" i="13"/>
  <c r="N118" i="13"/>
  <c r="N4" i="13"/>
  <c r="V11" i="13"/>
  <c r="V12" i="13"/>
  <c r="V13" i="13"/>
  <c r="V14" i="13"/>
  <c r="V15" i="13"/>
  <c r="V16" i="13"/>
  <c r="V17" i="13"/>
  <c r="V18" i="13"/>
  <c r="V19" i="13"/>
  <c r="V20" i="13"/>
  <c r="V21" i="13"/>
  <c r="V22" i="13"/>
  <c r="V23" i="13"/>
  <c r="V24" i="13"/>
  <c r="V25" i="13"/>
  <c r="V26" i="13"/>
  <c r="V27" i="13"/>
  <c r="V28" i="13"/>
  <c r="V29" i="13"/>
  <c r="V30" i="13"/>
  <c r="V31" i="13"/>
  <c r="V32" i="13"/>
  <c r="V33" i="13"/>
  <c r="V34" i="13"/>
  <c r="V35" i="13"/>
  <c r="V36" i="13"/>
  <c r="V37" i="13"/>
  <c r="V38" i="13"/>
  <c r="V39" i="13"/>
  <c r="V50" i="13"/>
  <c r="V51" i="13"/>
  <c r="V52" i="13"/>
  <c r="V53" i="13"/>
  <c r="V54" i="13"/>
  <c r="V55" i="13"/>
  <c r="V56" i="13"/>
  <c r="V57" i="13"/>
  <c r="V58" i="13"/>
  <c r="V59" i="13"/>
  <c r="V60" i="13"/>
  <c r="V61" i="13"/>
  <c r="V62" i="13"/>
  <c r="V63" i="13"/>
  <c r="V64" i="13"/>
  <c r="V65" i="13"/>
  <c r="V66" i="13"/>
  <c r="V67" i="13"/>
  <c r="V68" i="13"/>
  <c r="V69" i="13"/>
  <c r="V70" i="13"/>
  <c r="V71" i="13"/>
  <c r="V72" i="13"/>
  <c r="V73" i="13"/>
  <c r="V74" i="13"/>
  <c r="V75" i="13"/>
  <c r="V76" i="13"/>
  <c r="V77" i="13"/>
  <c r="V78" i="13"/>
  <c r="V79" i="13"/>
  <c r="V89" i="13"/>
  <c r="V90" i="13"/>
  <c r="V91" i="13"/>
  <c r="V92" i="13"/>
  <c r="V93" i="13"/>
  <c r="V94" i="13"/>
  <c r="V95" i="13"/>
  <c r="V96" i="13"/>
  <c r="V97" i="13"/>
  <c r="V98" i="13"/>
  <c r="V99" i="13"/>
  <c r="V100" i="13"/>
  <c r="V101" i="13"/>
  <c r="V102" i="13"/>
  <c r="V103" i="13"/>
  <c r="V104" i="13"/>
  <c r="V105" i="13"/>
  <c r="V106" i="13"/>
  <c r="V107" i="13"/>
  <c r="V108" i="13"/>
  <c r="V109" i="13"/>
  <c r="V110" i="13"/>
  <c r="V111" i="13"/>
  <c r="V112" i="13"/>
  <c r="V113" i="13"/>
  <c r="V114" i="13"/>
  <c r="V115" i="13"/>
  <c r="V116" i="13"/>
  <c r="V117" i="13"/>
  <c r="V118" i="13"/>
  <c r="V10" i="13"/>
  <c r="AC90" i="13"/>
  <c r="AC91" i="13"/>
  <c r="AC92" i="13"/>
  <c r="AC93" i="13"/>
  <c r="AC94" i="13"/>
  <c r="AC95" i="13"/>
  <c r="AC96" i="13"/>
  <c r="AC97" i="13"/>
  <c r="AC98" i="13"/>
  <c r="AC99" i="13"/>
  <c r="AC100" i="13"/>
  <c r="AC101" i="13"/>
  <c r="AC102" i="13"/>
  <c r="AC103" i="13"/>
  <c r="AC104" i="13"/>
  <c r="AC105" i="13"/>
  <c r="AC106" i="13"/>
  <c r="AC107" i="13"/>
  <c r="AC108" i="13"/>
  <c r="AC109" i="13"/>
  <c r="AC110" i="13"/>
  <c r="AC111" i="13"/>
  <c r="AC112" i="13"/>
  <c r="AC113" i="13"/>
  <c r="AC114" i="13"/>
  <c r="AC115" i="13"/>
  <c r="AC116" i="13"/>
  <c r="AC117" i="13"/>
  <c r="AC118" i="13"/>
  <c r="AC89" i="13"/>
  <c r="AR21" i="13"/>
  <c r="AR22" i="13"/>
  <c r="AR23" i="13"/>
  <c r="AR24" i="13"/>
  <c r="AR25" i="13"/>
  <c r="AR26" i="13"/>
  <c r="AR27" i="13"/>
  <c r="AR28" i="13"/>
  <c r="AR30" i="13"/>
  <c r="AR31" i="13"/>
  <c r="AR32" i="13"/>
  <c r="AR33" i="13"/>
  <c r="AR34" i="13"/>
  <c r="AR35" i="13"/>
  <c r="AR36" i="13"/>
  <c r="AR37" i="13"/>
  <c r="AR38" i="13"/>
  <c r="AR50" i="13"/>
  <c r="AR51" i="13"/>
  <c r="AR52" i="13"/>
  <c r="AR53" i="13"/>
  <c r="AR54" i="13"/>
  <c r="AR55" i="13"/>
  <c r="AR56" i="13"/>
  <c r="AR57" i="13"/>
  <c r="AR58" i="13"/>
  <c r="AR60" i="13"/>
  <c r="AR61" i="13"/>
  <c r="AR62" i="13"/>
  <c r="AR63" i="13"/>
  <c r="AR64" i="13"/>
  <c r="AR65" i="13"/>
  <c r="AR66" i="13"/>
  <c r="AR67" i="13"/>
  <c r="AR80" i="13"/>
  <c r="AR81" i="13"/>
  <c r="AR82" i="13"/>
  <c r="AR83" i="13"/>
  <c r="AR84" i="13"/>
  <c r="AR85" i="13"/>
  <c r="AR86" i="13"/>
  <c r="AR87" i="13"/>
  <c r="AR88" i="13"/>
  <c r="AR89" i="13"/>
  <c r="AR90" i="13"/>
  <c r="AR91" i="13"/>
  <c r="AR92" i="13"/>
  <c r="AR93" i="13"/>
  <c r="AR94" i="13"/>
  <c r="AR95" i="13"/>
  <c r="AR96" i="13"/>
  <c r="AR20" i="13"/>
  <c r="J9" i="22" l="1"/>
  <c r="C44" i="22"/>
  <c r="G39" i="22" s="1"/>
  <c r="C42" i="22"/>
  <c r="C43" i="22" s="1"/>
  <c r="D39" i="22"/>
  <c r="C37" i="22"/>
  <c r="C25" i="22"/>
  <c r="C32" i="22"/>
  <c r="G26" i="22" s="1"/>
  <c r="C30" i="22"/>
  <c r="C31" i="22" s="1"/>
  <c r="D27" i="22"/>
  <c r="F3" i="22" l="1"/>
  <c r="B3" i="22" s="1"/>
  <c r="I26" i="22" s="1"/>
  <c r="J30" i="22"/>
  <c r="J33" i="22"/>
  <c r="J28" i="22"/>
  <c r="J31" i="22"/>
  <c r="J29" i="22"/>
  <c r="J32" i="22"/>
  <c r="J26" i="22"/>
  <c r="J25" i="22"/>
  <c r="J27" i="22"/>
  <c r="F4" i="22"/>
  <c r="B4" i="22" s="1"/>
  <c r="I39" i="22" s="1"/>
  <c r="J38" i="22"/>
  <c r="J46" i="22"/>
  <c r="J39" i="22"/>
  <c r="J47" i="22"/>
  <c r="J37" i="22"/>
  <c r="J40" i="22"/>
  <c r="J48" i="22"/>
  <c r="J41" i="22"/>
  <c r="J45" i="22"/>
  <c r="J42" i="22"/>
  <c r="J44" i="22"/>
  <c r="J43" i="22"/>
  <c r="H39" i="22"/>
  <c r="G37" i="22"/>
  <c r="I37" i="22" s="1"/>
  <c r="G38" i="22"/>
  <c r="G25" i="22"/>
  <c r="G46" i="22"/>
  <c r="G27" i="22"/>
  <c r="G28" i="22"/>
  <c r="G32" i="22"/>
  <c r="G30" i="22"/>
  <c r="G42" i="22"/>
  <c r="G29" i="22"/>
  <c r="G41" i="22"/>
  <c r="G44" i="22"/>
  <c r="G40" i="22"/>
  <c r="G31" i="22"/>
  <c r="G43" i="22"/>
  <c r="G48" i="22"/>
  <c r="G33" i="22"/>
  <c r="G45" i="22"/>
  <c r="G47" i="22"/>
  <c r="H26" i="22"/>
  <c r="I38" i="22" l="1"/>
  <c r="I25" i="22"/>
  <c r="I29" i="22"/>
  <c r="I43" i="22"/>
  <c r="I40" i="22"/>
  <c r="I44" i="22"/>
  <c r="H37" i="22"/>
  <c r="I41" i="22"/>
  <c r="H38" i="22"/>
  <c r="H41" i="22"/>
  <c r="H43" i="22"/>
  <c r="H29" i="22"/>
  <c r="I46" i="22"/>
  <c r="H46" i="22"/>
  <c r="I27" i="22"/>
  <c r="H27" i="22"/>
  <c r="H42" i="22"/>
  <c r="I42" i="22"/>
  <c r="H30" i="22"/>
  <c r="I30" i="22"/>
  <c r="H44" i="22"/>
  <c r="I47" i="22"/>
  <c r="H47" i="22"/>
  <c r="H33" i="22"/>
  <c r="I33" i="22"/>
  <c r="H25" i="22"/>
  <c r="H32" i="22"/>
  <c r="I32" i="22"/>
  <c r="H45" i="22"/>
  <c r="I45" i="22"/>
  <c r="H48" i="22"/>
  <c r="I48" i="22"/>
  <c r="H40" i="22"/>
  <c r="H31" i="22"/>
  <c r="I31" i="22"/>
  <c r="H28" i="22"/>
  <c r="I28" i="22"/>
  <c r="D11" i="22"/>
  <c r="J17" i="22" l="1"/>
  <c r="J16" i="22"/>
  <c r="C16" i="22"/>
  <c r="J15" i="22"/>
  <c r="J14" i="22"/>
  <c r="J13" i="22"/>
  <c r="C13" i="22"/>
  <c r="C14" i="22" s="1"/>
  <c r="C15" i="22" s="1"/>
  <c r="J12" i="22"/>
  <c r="J11" i="22"/>
  <c r="J10" i="22"/>
  <c r="F2" i="22"/>
  <c r="B2" i="22" s="1"/>
  <c r="G16" i="22" l="1"/>
  <c r="G11" i="22"/>
  <c r="H11" i="22" s="1"/>
  <c r="G13" i="22"/>
  <c r="H13" i="22" s="1"/>
  <c r="G9" i="22"/>
  <c r="H9" i="22" s="1"/>
  <c r="G17" i="22"/>
  <c r="G14" i="22"/>
  <c r="G10" i="22"/>
  <c r="G15" i="22"/>
  <c r="G12" i="22"/>
  <c r="H12" i="22" s="1"/>
  <c r="C17" i="22"/>
  <c r="C18" i="22" s="1"/>
  <c r="I9" i="22"/>
  <c r="I12" i="22"/>
  <c r="I13" i="22" l="1"/>
  <c r="I17" i="22"/>
  <c r="H17" i="22"/>
  <c r="I16" i="22"/>
  <c r="H16" i="22"/>
  <c r="I11" i="22"/>
  <c r="I15" i="22"/>
  <c r="H15" i="22"/>
  <c r="I10" i="22"/>
  <c r="H10" i="22"/>
  <c r="I14" i="22"/>
  <c r="H14" i="22"/>
  <c r="C20" i="22"/>
  <c r="C21" i="22"/>
  <c r="C19" i="22"/>
  <c r="O65" i="1" l="1"/>
</calcChain>
</file>

<file path=xl/sharedStrings.xml><?xml version="1.0" encoding="utf-8"?>
<sst xmlns="http://schemas.openxmlformats.org/spreadsheetml/2006/main" count="320" uniqueCount="97">
  <si>
    <t>Volumen tubo</t>
  </si>
  <si>
    <t>Longitud</t>
  </si>
  <si>
    <t>aceleración gravedad</t>
  </si>
  <si>
    <t>Diámetro</t>
  </si>
  <si>
    <t>Área</t>
  </si>
  <si>
    <t>viscosidad cinemática a 20º</t>
  </si>
  <si>
    <t xml:space="preserve">Q (m3/h) </t>
  </si>
  <si>
    <t>Nº total tornillos</t>
  </si>
  <si>
    <t>Volumen tornillos (mm3)</t>
  </si>
  <si>
    <t>%de la luz total</t>
  </si>
  <si>
    <t>%sección circular</t>
  </si>
  <si>
    <t>Características de los tornillos</t>
  </si>
  <si>
    <t>% tornillos</t>
  </si>
  <si>
    <t>depth (mm)</t>
  </si>
  <si>
    <t>mm3</t>
  </si>
  <si>
    <t>No total de tornillos</t>
  </si>
  <si>
    <t>Tornillos por círcunferencia</t>
  </si>
  <si>
    <t xml:space="preserve">número de secciones con tornillos </t>
  </si>
  <si>
    <t>Diámetro tornillo rosca</t>
  </si>
  <si>
    <t>mm</t>
  </si>
  <si>
    <t>Diámetro interior tubería</t>
  </si>
  <si>
    <t>Circunferencia</t>
  </si>
  <si>
    <t>Distancia entre tornillos</t>
  </si>
  <si>
    <t>área tornillo rosca</t>
  </si>
  <si>
    <t>mm2</t>
  </si>
  <si>
    <t>m2</t>
  </si>
  <si>
    <t>Area todos</t>
  </si>
  <si>
    <t>Volumen Todos a 40mm</t>
  </si>
  <si>
    <t>m3</t>
  </si>
  <si>
    <t xml:space="preserve">Volumen todos a 30mm </t>
  </si>
  <si>
    <t>Volumen todos a 20mm</t>
  </si>
  <si>
    <t>V (m/s)</t>
  </si>
  <si>
    <t>Re</t>
  </si>
  <si>
    <t>f</t>
  </si>
  <si>
    <t>Ecuación de Hazzen Williams. C factor de fricción. solo es válido para tuberías de fundición y acero.Tuberías con velocidades &lt; 3m/s. Régimen laminar</t>
  </si>
  <si>
    <t>Ecuación de Darcy Weisbach</t>
  </si>
  <si>
    <t>h=f*L/D*(v^2)/(2*g)</t>
  </si>
  <si>
    <t>Para este trabajo se utilizará la fórmula siguiente para obtener la rugosidad absoluta, e,</t>
  </si>
  <si>
    <t>x</t>
  </si>
  <si>
    <t>SD</t>
  </si>
  <si>
    <t>Régimen turbulento liso: Re &gt; 10000</t>
  </si>
  <si>
    <t>Régimen turbulento intermedio: 10000 &lt; Re &lt; 50000</t>
  </si>
  <si>
    <t>Régimen turbulento rugoso: Re &gt; 50000</t>
  </si>
  <si>
    <t>DN200PN16</t>
  </si>
  <si>
    <t>Tornillos</t>
  </si>
  <si>
    <t>No</t>
  </si>
  <si>
    <t>25%-20</t>
  </si>
  <si>
    <t>25%-30</t>
  </si>
  <si>
    <t>25%-40</t>
  </si>
  <si>
    <t>50%-20mm</t>
  </si>
  <si>
    <t>50%-40mm</t>
  </si>
  <si>
    <t>50%-30mm</t>
  </si>
  <si>
    <t>75%-20mm</t>
  </si>
  <si>
    <t>75%-30mm</t>
  </si>
  <si>
    <t>75%-40mm</t>
  </si>
  <si>
    <t>100%-20mm</t>
  </si>
  <si>
    <t>100%-30mm</t>
  </si>
  <si>
    <t>100%-40mm</t>
  </si>
  <si>
    <t>DN250PN10</t>
  </si>
  <si>
    <t>DN300PN10</t>
  </si>
  <si>
    <t>Hf DN300(kPa)</t>
  </si>
  <si>
    <t>Hf DN250(kPa)</t>
  </si>
  <si>
    <t>Hf DN200 (kPa)</t>
  </si>
  <si>
    <t>Es un hecho demostrado que la rugosidad relativa no influye sobre f en régimen laminar (Re &lt; 2000), ya que el rozamiento se debe fundamentalmente a la fricción de unas capas de fluido sobre otras y no de éstas sobre las paredes de la tubería. Sin embargo, para Re &gt; 2000 las cosas cambian y la rugosidad relativa adquiere notable importancia.</t>
  </si>
  <si>
    <t>DN300PN10-2ª TANDA</t>
  </si>
  <si>
    <t>DN300PN10-CENTERII</t>
  </si>
  <si>
    <t>CENTERIII</t>
  </si>
  <si>
    <t>CENTERII-2</t>
  </si>
  <si>
    <t>Erróneos</t>
  </si>
  <si>
    <t>ERRÓNEOS</t>
  </si>
  <si>
    <t>CORRECTOS</t>
  </si>
  <si>
    <t>Rugosidad Absoluta</t>
  </si>
  <si>
    <t>Rugosidad absoluta</t>
  </si>
  <si>
    <t>SD Rug Abs</t>
  </si>
  <si>
    <t>31 tornillos por círculo</t>
  </si>
  <si>
    <t>21 hileras de círculos</t>
  </si>
  <si>
    <t>K (mm)</t>
  </si>
  <si>
    <t>DE_k(mm)</t>
  </si>
  <si>
    <t>Extremely high</t>
  </si>
  <si>
    <t>Very high</t>
  </si>
  <si>
    <t>High</t>
  </si>
  <si>
    <t>Moderate-high</t>
  </si>
  <si>
    <t>Moderate</t>
  </si>
  <si>
    <t>CV</t>
  </si>
  <si>
    <t>DN200 PN16</t>
  </si>
  <si>
    <t>Volumen tornillos (dm3)</t>
  </si>
  <si>
    <t>DN300 PN10</t>
  </si>
  <si>
    <t>DN250 PN10</t>
  </si>
  <si>
    <t>Circunferencia interior</t>
  </si>
  <si>
    <t>Rugosidad Relativa</t>
  </si>
  <si>
    <t>Fecha</t>
  </si>
  <si>
    <t>Operarios</t>
  </si>
  <si>
    <t>Javier y Nery</t>
  </si>
  <si>
    <t>Rugosidad relativa</t>
  </si>
  <si>
    <t>Correctos???</t>
  </si>
  <si>
    <t>CENTER</t>
  </si>
  <si>
    <t>Fechas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</si>
</sst>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64" formatCode="0.0"/>
    <numFmt numFmtId="165" formatCode="0.000000"/>
    <numFmt numFmtId="166" formatCode="0.000"/>
    <numFmt numFmtId="167" formatCode="0.00000"/>
    <numFmt numFmtId="168" formatCode="0.0000"/>
  </numFmts>
  <fonts count="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 Light"/>
      <family val="2"/>
      <scheme val="major"/>
    </font>
    <font>
      <b/>
      <sz val="12"/>
      <color theme="1"/>
      <name val="Calibri Light"/>
      <family val="2"/>
      <scheme val="major"/>
    </font>
    <font>
      <sz val="10"/>
      <name val="Arial"/>
      <family val="2"/>
      <charset val="1"/>
    </font>
    <font>
      <b/>
      <sz val="10"/>
      <color theme="1"/>
      <name val="Calibri Light"/>
      <family val="2"/>
      <scheme val="major"/>
    </font>
    <font>
      <sz val="12"/>
      <color rgb="FF374151"/>
      <name val="Segoe UI"/>
      <family val="2"/>
    </font>
    <font>
      <b/>
      <sz val="11"/>
      <color theme="1"/>
      <name val="Calibri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C04EA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EB0F8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4" fillId="0" borderId="0"/>
  </cellStyleXfs>
  <cellXfs count="62">
    <xf numFmtId="0" fontId="0" fillId="0" borderId="0" xfId="0"/>
    <xf numFmtId="0" fontId="2" fillId="0" borderId="0" xfId="0" applyFont="1"/>
    <xf numFmtId="1" fontId="0" fillId="0" borderId="0" xfId="0" applyNumberFormat="1"/>
    <xf numFmtId="2" fontId="0" fillId="0" borderId="0" xfId="0" applyNumberFormat="1"/>
    <xf numFmtId="164" fontId="0" fillId="0" borderId="0" xfId="0" applyNumberFormat="1"/>
    <xf numFmtId="0" fontId="3" fillId="0" borderId="0" xfId="0" applyFont="1"/>
    <xf numFmtId="165" fontId="3" fillId="0" borderId="0" xfId="0" applyNumberFormat="1" applyFont="1"/>
    <xf numFmtId="167" fontId="2" fillId="0" borderId="0" xfId="0" applyNumberFormat="1" applyFont="1"/>
    <xf numFmtId="0" fontId="4" fillId="0" borderId="0" xfId="2"/>
    <xf numFmtId="0" fontId="5" fillId="0" borderId="0" xfId="0" applyFont="1"/>
    <xf numFmtId="2" fontId="2" fillId="0" borderId="0" xfId="0" applyNumberFormat="1" applyFont="1"/>
    <xf numFmtId="164" fontId="2" fillId="0" borderId="0" xfId="0" applyNumberFormat="1" applyFont="1"/>
    <xf numFmtId="0" fontId="0" fillId="0" borderId="0" xfId="0" applyAlignment="1">
      <alignment wrapText="1"/>
    </xf>
    <xf numFmtId="166" fontId="5" fillId="0" borderId="0" xfId="0" applyNumberFormat="1" applyFont="1"/>
    <xf numFmtId="167" fontId="5" fillId="0" borderId="0" xfId="0" applyNumberFormat="1" applyFont="1"/>
    <xf numFmtId="165" fontId="2" fillId="0" borderId="0" xfId="0" applyNumberFormat="1" applyFont="1"/>
    <xf numFmtId="168" fontId="2" fillId="0" borderId="0" xfId="0" applyNumberFormat="1" applyFont="1"/>
    <xf numFmtId="164" fontId="3" fillId="0" borderId="0" xfId="0" applyNumberFormat="1" applyFont="1"/>
    <xf numFmtId="0" fontId="6" fillId="0" borderId="0" xfId="0" applyFont="1" applyAlignment="1">
      <alignment horizontal="left" vertical="center" indent="1"/>
    </xf>
    <xf numFmtId="9" fontId="0" fillId="0" borderId="0" xfId="0" applyNumberFormat="1"/>
    <xf numFmtId="166" fontId="0" fillId="0" borderId="0" xfId="0" applyNumberFormat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3" borderId="0" xfId="0" applyFill="1"/>
    <xf numFmtId="0" fontId="0" fillId="7" borderId="0" xfId="0" applyFill="1"/>
    <xf numFmtId="164" fontId="0" fillId="0" borderId="0" xfId="0" applyNumberFormat="1" applyFont="1"/>
    <xf numFmtId="0" fontId="0" fillId="0" borderId="0" xfId="0" applyFill="1"/>
    <xf numFmtId="1" fontId="0" fillId="3" borderId="0" xfId="1" applyNumberFormat="1" applyFont="1" applyFill="1"/>
    <xf numFmtId="1" fontId="0" fillId="3" borderId="0" xfId="0" applyNumberFormat="1" applyFill="1"/>
    <xf numFmtId="2" fontId="0" fillId="3" borderId="0" xfId="0" applyNumberFormat="1" applyFill="1"/>
    <xf numFmtId="1" fontId="3" fillId="0" borderId="0" xfId="0" applyNumberFormat="1" applyFont="1"/>
    <xf numFmtId="2" fontId="3" fillId="0" borderId="0" xfId="0" applyNumberFormat="1" applyFont="1"/>
    <xf numFmtId="2" fontId="2" fillId="3" borderId="0" xfId="0" applyNumberFormat="1" applyFont="1" applyFill="1"/>
    <xf numFmtId="0" fontId="0" fillId="0" borderId="0" xfId="0" applyFont="1"/>
    <xf numFmtId="0" fontId="7" fillId="0" borderId="0" xfId="0" applyFont="1"/>
    <xf numFmtId="167" fontId="7" fillId="0" borderId="0" xfId="0" applyNumberFormat="1" applyFont="1"/>
    <xf numFmtId="165" fontId="7" fillId="0" borderId="0" xfId="0" applyNumberFormat="1" applyFont="1"/>
    <xf numFmtId="165" fontId="0" fillId="0" borderId="0" xfId="0" applyNumberFormat="1" applyFont="1"/>
    <xf numFmtId="164" fontId="7" fillId="0" borderId="0" xfId="0" applyNumberFormat="1" applyFont="1"/>
    <xf numFmtId="2" fontId="0" fillId="0" borderId="0" xfId="0" applyNumberFormat="1" applyFont="1"/>
    <xf numFmtId="1" fontId="0" fillId="0" borderId="0" xfId="0" applyNumberFormat="1" applyFont="1"/>
    <xf numFmtId="0" fontId="2" fillId="0" borderId="0" xfId="0" applyFont="1" applyFill="1"/>
    <xf numFmtId="2" fontId="0" fillId="2" borderId="0" xfId="0" applyNumberFormat="1" applyFont="1" applyFill="1"/>
    <xf numFmtId="0" fontId="0" fillId="8" borderId="0" xfId="0" applyFill="1"/>
    <xf numFmtId="0" fontId="0" fillId="9" borderId="0" xfId="0" applyFill="1"/>
    <xf numFmtId="2" fontId="0" fillId="9" borderId="0" xfId="0" applyNumberFormat="1" applyFill="1"/>
    <xf numFmtId="166" fontId="0" fillId="9" borderId="0" xfId="0" applyNumberFormat="1" applyFill="1"/>
    <xf numFmtId="9" fontId="0" fillId="9" borderId="0" xfId="0" applyNumberFormat="1" applyFill="1"/>
    <xf numFmtId="17" fontId="0" fillId="6" borderId="0" xfId="0" applyNumberFormat="1" applyFill="1"/>
    <xf numFmtId="0" fontId="0" fillId="10" borderId="0" xfId="0" applyFill="1"/>
    <xf numFmtId="2" fontId="0" fillId="10" borderId="0" xfId="0" applyNumberFormat="1" applyFill="1"/>
    <xf numFmtId="2" fontId="0" fillId="0" borderId="0" xfId="0" applyNumberFormat="1" applyFill="1"/>
    <xf numFmtId="2" fontId="7" fillId="0" borderId="0" xfId="0" applyNumberFormat="1" applyFont="1"/>
    <xf numFmtId="2" fontId="7" fillId="10" borderId="0" xfId="0" applyNumberFormat="1" applyFont="1" applyFill="1"/>
    <xf numFmtId="0" fontId="7" fillId="10" borderId="0" xfId="0" applyFont="1" applyFill="1"/>
    <xf numFmtId="2" fontId="7" fillId="9" borderId="0" xfId="0" applyNumberFormat="1" applyFont="1" applyFill="1"/>
    <xf numFmtId="0" fontId="7" fillId="9" borderId="0" xfId="0" applyFont="1" applyFill="1"/>
    <xf numFmtId="166" fontId="2" fillId="2" borderId="0" xfId="0" applyNumberFormat="1" applyFont="1" applyFill="1"/>
    <xf numFmtId="17" fontId="0" fillId="7" borderId="0" xfId="0" applyNumberFormat="1" applyFill="1"/>
    <xf numFmtId="17" fontId="0" fillId="5" borderId="0" xfId="0" applyNumberFormat="1" applyFill="1"/>
    <xf numFmtId="17" fontId="0" fillId="3" borderId="0" xfId="0" applyNumberFormat="1" applyFill="1"/>
  </cellXfs>
  <cellStyles count="3">
    <cellStyle name="Normal" xfId="0" builtinId="0"/>
    <cellStyle name="Normal 2" xfId="2"/>
    <cellStyle name="Porcentaje" xfId="1" builtinId="5"/>
  </cellStyles>
  <dxfs count="0"/>
  <tableStyles count="0" defaultTableStyle="TableStyleMedium2" defaultPivotStyle="PivotStyleLight16"/>
  <colors>
    <mruColors>
      <color rgb="FFFC04EA"/>
      <color rgb="FFFEB0F8"/>
      <color rgb="FF68E5FE"/>
      <color rgb="FF6DF9A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chartsheet" Target="chartsheets/sheet1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3.xml"/><Relationship Id="rId5" Type="http://schemas.openxmlformats.org/officeDocument/2006/relationships/chartsheet" Target="chartsheets/sheet3.xml"/><Relationship Id="rId10" Type="http://schemas.openxmlformats.org/officeDocument/2006/relationships/calcChain" Target="calcChain.xml"/><Relationship Id="rId4" Type="http://schemas.openxmlformats.org/officeDocument/2006/relationships/chartsheet" Target="chartsheets/sheet2.xml"/><Relationship Id="rId9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653494152137931E-2"/>
          <c:y val="3.1537340418440481E-2"/>
          <c:w val="0.88517345012186788"/>
          <c:h val="0.82312391081342862"/>
        </c:manualLayout>
      </c:layout>
      <c:scatterChart>
        <c:scatterStyle val="lineMarker"/>
        <c:varyColors val="0"/>
        <c:ser>
          <c:idx val="0"/>
          <c:order val="0"/>
          <c:tx>
            <c:v>DN300 PN10_Center III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2.5353838918374345E-2"/>
                  <c:y val="0.1497689607900601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errBars>
            <c:errDir val="y"/>
            <c:errBarType val="both"/>
            <c:errValType val="cust"/>
            <c:noEndCap val="0"/>
            <c:plus>
              <c:numRef>
                <c:f>'Datos generales'!$L$8:$L$17</c:f>
                <c:numCache>
                  <c:formatCode>General</c:formatCode>
                  <c:ptCount val="10"/>
                  <c:pt idx="1">
                    <c:v>3.2348481202637149</c:v>
                  </c:pt>
                  <c:pt idx="2">
                    <c:v>2.9351127098207774</c:v>
                  </c:pt>
                  <c:pt idx="4">
                    <c:v>3.1540582190276925</c:v>
                  </c:pt>
                  <c:pt idx="5">
                    <c:v>3.4670558032409158</c:v>
                  </c:pt>
                  <c:pt idx="7">
                    <c:v>6.5291513157981917</c:v>
                  </c:pt>
                  <c:pt idx="8">
                    <c:v>4.3253855591491934</c:v>
                  </c:pt>
                </c:numCache>
              </c:numRef>
            </c:plus>
            <c:minus>
              <c:numRef>
                <c:f>'Datos generales'!$L$8:$L$17</c:f>
                <c:numCache>
                  <c:formatCode>General</c:formatCode>
                  <c:ptCount val="10"/>
                  <c:pt idx="1">
                    <c:v>3.2348481202637149</c:v>
                  </c:pt>
                  <c:pt idx="2">
                    <c:v>2.9351127098207774</c:v>
                  </c:pt>
                  <c:pt idx="4">
                    <c:v>3.1540582190276925</c:v>
                  </c:pt>
                  <c:pt idx="5">
                    <c:v>3.4670558032409158</c:v>
                  </c:pt>
                  <c:pt idx="7">
                    <c:v>6.5291513157981917</c:v>
                  </c:pt>
                  <c:pt idx="8">
                    <c:v>4.3253855591491934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xVal>
            <c:numRef>
              <c:f>'Datos generales'!$H$8:$H$17</c:f>
              <c:numCache>
                <c:formatCode>0.00</c:formatCode>
                <c:ptCount val="10"/>
                <c:pt idx="1">
                  <c:v>0.37397518948332897</c:v>
                </c:pt>
                <c:pt idx="2">
                  <c:v>0.28048139211249673</c:v>
                </c:pt>
                <c:pt idx="3">
                  <c:v>0.18698759474166449</c:v>
                </c:pt>
                <c:pt idx="4">
                  <c:v>0.68562118071943634</c:v>
                </c:pt>
                <c:pt idx="5">
                  <c:v>0.51421588553957731</c:v>
                </c:pt>
                <c:pt idx="6">
                  <c:v>0.34281059035971817</c:v>
                </c:pt>
                <c:pt idx="7">
                  <c:v>0.99726717195554393</c:v>
                </c:pt>
                <c:pt idx="8">
                  <c:v>0.74795037896665795</c:v>
                </c:pt>
                <c:pt idx="9">
                  <c:v>0.49863358597777196</c:v>
                </c:pt>
              </c:numCache>
            </c:numRef>
          </c:xVal>
          <c:yVal>
            <c:numRef>
              <c:f>'Datos generales'!$K$8:$K$17</c:f>
              <c:numCache>
                <c:formatCode>0.0</c:formatCode>
                <c:ptCount val="10"/>
                <c:pt idx="1">
                  <c:v>31.315724121364816</c:v>
                </c:pt>
                <c:pt idx="2">
                  <c:v>12.505965328412445</c:v>
                </c:pt>
                <c:pt idx="4">
                  <c:v>62.709979684593769</c:v>
                </c:pt>
                <c:pt idx="5">
                  <c:v>30.344864208447888</c:v>
                </c:pt>
                <c:pt idx="7">
                  <c:v>90.77054252508637</c:v>
                </c:pt>
                <c:pt idx="8">
                  <c:v>43.492612514723447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867-4A56-B6FD-B62ADA37E1D5}"/>
            </c:ext>
          </c:extLst>
        </c:ser>
        <c:ser>
          <c:idx val="1"/>
          <c:order val="1"/>
          <c:tx>
            <c:v>DN200 PN16_CENTER I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1.4346035464897671E-2"/>
                  <c:y val="7.9212693939994944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errBars>
            <c:errDir val="y"/>
            <c:errBarType val="both"/>
            <c:errValType val="cust"/>
            <c:noEndCap val="0"/>
            <c:plus>
              <c:numRef>
                <c:f>'Datos generales'!$L$37:$L$48</c:f>
                <c:numCache>
                  <c:formatCode>General</c:formatCode>
                  <c:ptCount val="12"/>
                  <c:pt idx="3">
                    <c:v>0.66036399747916807</c:v>
                  </c:pt>
                  <c:pt idx="4">
                    <c:v>0.28931161381732245</c:v>
                  </c:pt>
                  <c:pt idx="5">
                    <c:v>0.36826772474881192</c:v>
                  </c:pt>
                  <c:pt idx="9">
                    <c:v>3.3633273579398506</c:v>
                  </c:pt>
                  <c:pt idx="10">
                    <c:v>1.8697303727186638</c:v>
                  </c:pt>
                </c:numCache>
              </c:numRef>
            </c:plus>
            <c:minus>
              <c:numRef>
                <c:f>'Datos generales'!$L$37:$L$48</c:f>
                <c:numCache>
                  <c:formatCode>General</c:formatCode>
                  <c:ptCount val="12"/>
                  <c:pt idx="3">
                    <c:v>0.66036399747916807</c:v>
                  </c:pt>
                  <c:pt idx="4">
                    <c:v>0.28931161381732245</c:v>
                  </c:pt>
                  <c:pt idx="5">
                    <c:v>0.36826772474881192</c:v>
                  </c:pt>
                  <c:pt idx="9">
                    <c:v>3.3633273579398506</c:v>
                  </c:pt>
                  <c:pt idx="10">
                    <c:v>1.8697303727186638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noFill/>
                <a:round/>
              </a:ln>
              <a:effectLst/>
            </c:spPr>
          </c:errBars>
          <c:xVal>
            <c:numRef>
              <c:f>'Datos generales'!$H$37:$H$48</c:f>
              <c:numCache>
                <c:formatCode>0.00</c:formatCode>
                <c:ptCount val="12"/>
                <c:pt idx="0">
                  <c:v>0.25333803158548091</c:v>
                </c:pt>
                <c:pt idx="1">
                  <c:v>0.19000352368911069</c:v>
                </c:pt>
                <c:pt idx="2">
                  <c:v>0.12666901579274045</c:v>
                </c:pt>
                <c:pt idx="3">
                  <c:v>0.46445305790671504</c:v>
                </c:pt>
                <c:pt idx="4">
                  <c:v>0.34833979343003629</c:v>
                </c:pt>
                <c:pt idx="5">
                  <c:v>0.23222652895335752</c:v>
                </c:pt>
                <c:pt idx="6">
                  <c:v>0.67556808422794912</c:v>
                </c:pt>
                <c:pt idx="7">
                  <c:v>0.50667606317096181</c:v>
                </c:pt>
                <c:pt idx="8">
                  <c:v>0.33778404211397456</c:v>
                </c:pt>
                <c:pt idx="9">
                  <c:v>0.88668311054918325</c:v>
                </c:pt>
                <c:pt idx="10">
                  <c:v>0.66501233291188744</c:v>
                </c:pt>
                <c:pt idx="11">
                  <c:v>0.44334155527459163</c:v>
                </c:pt>
              </c:numCache>
            </c:numRef>
          </c:xVal>
          <c:yVal>
            <c:numRef>
              <c:f>'Datos generales'!$K$37:$K$48</c:f>
              <c:numCache>
                <c:formatCode>General</c:formatCode>
                <c:ptCount val="12"/>
                <c:pt idx="3" formatCode="0.00">
                  <c:v>22.962674999999997</c:v>
                </c:pt>
                <c:pt idx="4" formatCode="0.00">
                  <c:v>8.7780262500000017</c:v>
                </c:pt>
                <c:pt idx="5" formatCode="0.00">
                  <c:v>0.57872250000000003</c:v>
                </c:pt>
                <c:pt idx="9" formatCode="0.00">
                  <c:v>112.01625</c:v>
                </c:pt>
                <c:pt idx="10" formatCode="0.00">
                  <c:v>49.017499999999998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D867-4A56-B6FD-B62ADA37E1D5}"/>
            </c:ext>
          </c:extLst>
        </c:ser>
        <c:ser>
          <c:idx val="2"/>
          <c:order val="2"/>
          <c:tx>
            <c:v>DN250PN10_CENTER III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0.12820891797084358"/>
                  <c:y val="7.563612482933938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'Datos generales'!$H$25:$H$33</c:f>
              <c:numCache>
                <c:formatCode>0.00</c:formatCode>
                <c:ptCount val="9"/>
                <c:pt idx="0">
                  <c:v>0.31365661053440491</c:v>
                </c:pt>
                <c:pt idx="1">
                  <c:v>0.2352424579008037</c:v>
                </c:pt>
                <c:pt idx="2">
                  <c:v>0.15682830526720246</c:v>
                </c:pt>
                <c:pt idx="3">
                  <c:v>0.57503711931307577</c:v>
                </c:pt>
                <c:pt idx="4">
                  <c:v>0.4312778394848068</c:v>
                </c:pt>
                <c:pt idx="5">
                  <c:v>0.28751855965653789</c:v>
                </c:pt>
                <c:pt idx="6">
                  <c:v>0.83641762809174658</c:v>
                </c:pt>
                <c:pt idx="7">
                  <c:v>0.62731322106880993</c:v>
                </c:pt>
                <c:pt idx="8">
                  <c:v>0.41820881404587329</c:v>
                </c:pt>
              </c:numCache>
            </c:numRef>
          </c:xVal>
          <c:yVal>
            <c:numRef>
              <c:f>'Datos generales'!$K$25:$K$33</c:f>
              <c:numCache>
                <c:formatCode>0.0</c:formatCode>
                <c:ptCount val="9"/>
                <c:pt idx="0">
                  <c:v>55.464823423470321</c:v>
                </c:pt>
                <c:pt idx="1">
                  <c:v>28.294374877910684</c:v>
                </c:pt>
                <c:pt idx="3">
                  <c:v>93.717414740939773</c:v>
                </c:pt>
                <c:pt idx="4">
                  <c:v>57.2851658852356</c:v>
                </c:pt>
                <c:pt idx="6">
                  <c:v>132.50726748277299</c:v>
                </c:pt>
                <c:pt idx="7">
                  <c:v>73.472958199901569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A93-4BE9-9EED-305E07213FB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61630287"/>
        <c:axId val="1361639023"/>
      </c:scatterChart>
      <c:valAx>
        <c:axId val="1361630287"/>
        <c:scaling>
          <c:orientation val="minMax"/>
          <c:max val="1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2000" b="1"/>
                  <a:t>Volume occupied by screws (dm</a:t>
                </a:r>
                <a:r>
                  <a:rPr lang="en-US" sz="2000" b="1" baseline="30000"/>
                  <a:t>3</a:t>
                </a:r>
                <a:r>
                  <a:rPr lang="en-US" sz="2000" b="1"/>
                  <a:t>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61639023"/>
        <c:crosses val="autoZero"/>
        <c:crossBetween val="midCat"/>
      </c:valAx>
      <c:valAx>
        <c:axId val="1361639023"/>
        <c:scaling>
          <c:orientation val="minMax"/>
          <c:max val="14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sz="2000" b="1"/>
                  <a:t>Absolute Roughness (mm)</a:t>
                </a:r>
              </a:p>
            </c:rich>
          </c:tx>
          <c:layout>
            <c:manualLayout>
              <c:xMode val="edge"/>
              <c:yMode val="edge"/>
              <c:x val="0"/>
              <c:y val="0.2099784822195918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616302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layout>
        <c:manualLayout>
          <c:xMode val="edge"/>
          <c:yMode val="edge"/>
          <c:x val="9.3896114589417809E-2"/>
          <c:y val="6.8933308425182138E-2"/>
          <c:w val="0.24860922075300401"/>
          <c:h val="0.2576451427870740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E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8.7456081645411646E-2"/>
          <c:y val="3.1537340418440481E-2"/>
          <c:w val="0.87425231574391982"/>
          <c:h val="0.82312391081342862"/>
        </c:manualLayout>
      </c:layout>
      <c:scatterChart>
        <c:scatterStyle val="lineMarker"/>
        <c:varyColors val="0"/>
        <c:ser>
          <c:idx val="0"/>
          <c:order val="0"/>
          <c:tx>
            <c:v>DN300 PN10_Center III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2.5353838918374345E-2"/>
                  <c:y val="0.1497689607900601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'Datos generales'!$H$8:$H$17</c:f>
              <c:numCache>
                <c:formatCode>0.00</c:formatCode>
                <c:ptCount val="10"/>
                <c:pt idx="1">
                  <c:v>0.37397518948332897</c:v>
                </c:pt>
                <c:pt idx="2">
                  <c:v>0.28048139211249673</c:v>
                </c:pt>
                <c:pt idx="3">
                  <c:v>0.18698759474166449</c:v>
                </c:pt>
                <c:pt idx="4">
                  <c:v>0.68562118071943634</c:v>
                </c:pt>
                <c:pt idx="5">
                  <c:v>0.51421588553957731</c:v>
                </c:pt>
                <c:pt idx="6">
                  <c:v>0.34281059035971817</c:v>
                </c:pt>
                <c:pt idx="7">
                  <c:v>0.99726717195554393</c:v>
                </c:pt>
                <c:pt idx="8">
                  <c:v>0.74795037896665795</c:v>
                </c:pt>
                <c:pt idx="9">
                  <c:v>0.49863358597777196</c:v>
                </c:pt>
              </c:numCache>
            </c:numRef>
          </c:xVal>
          <c:yVal>
            <c:numRef>
              <c:f>'Datos generales'!$N$8:$N$17</c:f>
              <c:numCache>
                <c:formatCode>0.0</c:formatCode>
                <c:ptCount val="10"/>
                <c:pt idx="1">
                  <c:v>0.1098797337591748</c:v>
                </c:pt>
                <c:pt idx="2">
                  <c:v>4.3880580099692791E-2</c:v>
                </c:pt>
                <c:pt idx="4">
                  <c:v>0.22003501643717113</c:v>
                </c:pt>
                <c:pt idx="5">
                  <c:v>0.10647320774893995</c:v>
                </c:pt>
                <c:pt idx="7">
                  <c:v>0.31849313166696974</c:v>
                </c:pt>
                <c:pt idx="8">
                  <c:v>0.15260565794639805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77B-4E6F-9F77-D687C1AD84A8}"/>
            </c:ext>
          </c:extLst>
        </c:ser>
        <c:ser>
          <c:idx val="1"/>
          <c:order val="1"/>
          <c:tx>
            <c:v>DN200 PN16_CENTER I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1.4346035464897671E-2"/>
                  <c:y val="7.9212693939994944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errBars>
            <c:errDir val="x"/>
            <c:errBarType val="both"/>
            <c:errValType val="fixedVal"/>
            <c:noEndCap val="0"/>
            <c:val val="1"/>
            <c:spPr>
              <a:noFill/>
              <a:ln w="9525" cap="flat" cmpd="sng" algn="ctr">
                <a:noFill/>
                <a:round/>
              </a:ln>
              <a:effectLst/>
            </c:spPr>
          </c:errBars>
          <c:xVal>
            <c:numRef>
              <c:f>'Datos generales'!$H$37:$H$48</c:f>
              <c:numCache>
                <c:formatCode>0.00</c:formatCode>
                <c:ptCount val="12"/>
                <c:pt idx="0">
                  <c:v>0.25333803158548091</c:v>
                </c:pt>
                <c:pt idx="1">
                  <c:v>0.19000352368911069</c:v>
                </c:pt>
                <c:pt idx="2">
                  <c:v>0.12666901579274045</c:v>
                </c:pt>
                <c:pt idx="3">
                  <c:v>0.46445305790671504</c:v>
                </c:pt>
                <c:pt idx="4">
                  <c:v>0.34833979343003629</c:v>
                </c:pt>
                <c:pt idx="5">
                  <c:v>0.23222652895335752</c:v>
                </c:pt>
                <c:pt idx="6">
                  <c:v>0.67556808422794912</c:v>
                </c:pt>
                <c:pt idx="7">
                  <c:v>0.50667606317096181</c:v>
                </c:pt>
                <c:pt idx="8">
                  <c:v>0.33778404211397456</c:v>
                </c:pt>
                <c:pt idx="9">
                  <c:v>0.88668311054918325</c:v>
                </c:pt>
                <c:pt idx="10">
                  <c:v>0.66501233291188744</c:v>
                </c:pt>
                <c:pt idx="11">
                  <c:v>0.44334155527459163</c:v>
                </c:pt>
              </c:numCache>
            </c:numRef>
          </c:xVal>
          <c:yVal>
            <c:numRef>
              <c:f>'Datos generales'!$N$37:$N$48</c:f>
              <c:numCache>
                <c:formatCode>General</c:formatCode>
                <c:ptCount val="12"/>
                <c:pt idx="3">
                  <c:v>0.13475748239436619</c:v>
                </c:pt>
                <c:pt idx="4">
                  <c:v>5.1514238556338035E-2</c:v>
                </c:pt>
                <c:pt idx="5">
                  <c:v>3.3962588028169016E-3</c:v>
                </c:pt>
                <c:pt idx="9">
                  <c:v>0.65737235915492953</c:v>
                </c:pt>
                <c:pt idx="10">
                  <c:v>0.28766138497652582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77B-4E6F-9F77-D687C1AD84A8}"/>
            </c:ext>
          </c:extLst>
        </c:ser>
        <c:ser>
          <c:idx val="2"/>
          <c:order val="2"/>
          <c:tx>
            <c:v>DN250PN10_CENTER III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0.12820891797084358"/>
                  <c:y val="7.563612482933938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'Datos generales'!$H$25:$H$33</c:f>
              <c:numCache>
                <c:formatCode>0.00</c:formatCode>
                <c:ptCount val="9"/>
                <c:pt idx="0">
                  <c:v>0.31365661053440491</c:v>
                </c:pt>
                <c:pt idx="1">
                  <c:v>0.2352424579008037</c:v>
                </c:pt>
                <c:pt idx="2">
                  <c:v>0.15682830526720246</c:v>
                </c:pt>
                <c:pt idx="3">
                  <c:v>0.57503711931307577</c:v>
                </c:pt>
                <c:pt idx="4">
                  <c:v>0.4312778394848068</c:v>
                </c:pt>
                <c:pt idx="5">
                  <c:v>0.28751855965653789</c:v>
                </c:pt>
                <c:pt idx="6">
                  <c:v>0.83641762809174658</c:v>
                </c:pt>
                <c:pt idx="7">
                  <c:v>0.62731322106880993</c:v>
                </c:pt>
                <c:pt idx="8">
                  <c:v>0.41820881404587329</c:v>
                </c:pt>
              </c:numCache>
            </c:numRef>
          </c:xVal>
          <c:yVal>
            <c:numRef>
              <c:f>'Datos generales'!$N$25:$N$33</c:f>
              <c:numCache>
                <c:formatCode>0.0</c:formatCode>
                <c:ptCount val="9"/>
                <c:pt idx="0">
                  <c:v>0.24520257923726935</c:v>
                </c:pt>
                <c:pt idx="1">
                  <c:v>0.12508565374849995</c:v>
                </c:pt>
                <c:pt idx="3">
                  <c:v>0.41431217834190881</c:v>
                </c:pt>
                <c:pt idx="4">
                  <c:v>0.25325007022650575</c:v>
                </c:pt>
                <c:pt idx="6">
                  <c:v>0.58579693847379755</c:v>
                </c:pt>
                <c:pt idx="7">
                  <c:v>0.32481413881477267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77B-4E6F-9F77-D687C1AD84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61630287"/>
        <c:axId val="1361639023"/>
      </c:scatterChart>
      <c:valAx>
        <c:axId val="1361630287"/>
        <c:scaling>
          <c:orientation val="minMax"/>
          <c:max val="1"/>
          <c:min val="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2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2000" b="1"/>
                  <a:t>Volume occupied by screws (dm</a:t>
                </a:r>
                <a:r>
                  <a:rPr lang="en-US" sz="2000" b="1" baseline="30000"/>
                  <a:t>3</a:t>
                </a:r>
                <a:r>
                  <a:rPr lang="en-US" sz="2000" b="1"/>
                  <a:t>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2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61639023"/>
        <c:crosses val="autoZero"/>
        <c:crossBetween val="midCat"/>
      </c:valAx>
      <c:valAx>
        <c:axId val="1361639023"/>
        <c:scaling>
          <c:orientation val="minMax"/>
          <c:max val="1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20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sz="2000" b="1"/>
                  <a:t>Relative Roughness (#)</a:t>
                </a:r>
              </a:p>
            </c:rich>
          </c:tx>
          <c:layout>
            <c:manualLayout>
              <c:xMode val="edge"/>
              <c:yMode val="edge"/>
              <c:x val="0"/>
              <c:y val="0.2099784822195918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20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616302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"/>
      <c:legendEntry>
        <c:idx val="3"/>
        <c:delete val="1"/>
      </c:legendEntry>
      <c:legendEntry>
        <c:idx val="4"/>
        <c:delete val="1"/>
      </c:legendEntry>
      <c:legendEntry>
        <c:idx val="5"/>
        <c:delete val="1"/>
      </c:legendEntry>
      <c:layout>
        <c:manualLayout>
          <c:xMode val="edge"/>
          <c:yMode val="edge"/>
          <c:x val="9.3896114589417809E-2"/>
          <c:y val="6.8933308425182138E-2"/>
          <c:w val="0.24860922075300401"/>
          <c:h val="0.2576451427870740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E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7.1652363540698566E-2"/>
          <c:y val="2.2971888131344608E-2"/>
          <c:w val="0.87478442142838109"/>
          <c:h val="0.86900120466751929"/>
        </c:manualLayout>
      </c:layout>
      <c:scatterChart>
        <c:scatterStyle val="lineMarker"/>
        <c:varyColors val="0"/>
        <c:ser>
          <c:idx val="3"/>
          <c:order val="0"/>
          <c:tx>
            <c:strRef>
              <c:f>'TODOS DATOS CENTER'!$B$2</c:f>
              <c:strCache>
                <c:ptCount val="1"/>
                <c:pt idx="0">
                  <c:v>DN200PN16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'TODOS DATOS CENTER'!$D$4:$D$137</c:f>
              <c:numCache>
                <c:formatCode>0.00</c:formatCode>
                <c:ptCount val="134"/>
                <c:pt idx="0">
                  <c:v>1.308093761011477E-2</c:v>
                </c:pt>
                <c:pt idx="1">
                  <c:v>1.1982095228267861E-2</c:v>
                </c:pt>
                <c:pt idx="2">
                  <c:v>1.159560474428716E-2</c:v>
                </c:pt>
                <c:pt idx="3">
                  <c:v>1.1236780511072289E-2</c:v>
                </c:pt>
                <c:pt idx="4">
                  <c:v>1.0923402209949582E-2</c:v>
                </c:pt>
                <c:pt idx="46">
                  <c:v>7.3767724807005705E-2</c:v>
                </c:pt>
                <c:pt idx="47">
                  <c:v>4.7555446875529296E-2</c:v>
                </c:pt>
                <c:pt idx="48">
                  <c:v>3.6732564362944753E-2</c:v>
                </c:pt>
                <c:pt idx="49">
                  <c:v>3.7310558109436377E-2</c:v>
                </c:pt>
                <c:pt idx="50">
                  <c:v>3.5895284860456483E-2</c:v>
                </c:pt>
                <c:pt idx="56">
                  <c:v>0.12148223303460244</c:v>
                </c:pt>
                <c:pt idx="57">
                  <c:v>8.8836609223845883E-2</c:v>
                </c:pt>
                <c:pt idx="58">
                  <c:v>8.7084055040248604E-2</c:v>
                </c:pt>
                <c:pt idx="59">
                  <c:v>8.5449201789778079E-2</c:v>
                </c:pt>
                <c:pt idx="60">
                  <c:v>8.3386352031046801E-2</c:v>
                </c:pt>
                <c:pt idx="66">
                  <c:v>0.18347017807239577</c:v>
                </c:pt>
                <c:pt idx="67">
                  <c:v>0.13935504431728926</c:v>
                </c:pt>
                <c:pt idx="68">
                  <c:v>0.13675040608235436</c:v>
                </c:pt>
                <c:pt idx="69">
                  <c:v>0.13267448194563999</c:v>
                </c:pt>
                <c:pt idx="70">
                  <c:v>0.13290574402331656</c:v>
                </c:pt>
                <c:pt idx="124">
                  <c:v>0.31191407226878448</c:v>
                </c:pt>
                <c:pt idx="125">
                  <c:v>0.22655759162214273</c:v>
                </c:pt>
                <c:pt idx="126">
                  <c:v>0.2222188046534373</c:v>
                </c:pt>
                <c:pt idx="127">
                  <c:v>0.21841689212483392</c:v>
                </c:pt>
                <c:pt idx="128">
                  <c:v>0.21119604813515175</c:v>
                </c:pt>
                <c:pt idx="129">
                  <c:v>0.6264009682899081</c:v>
                </c:pt>
                <c:pt idx="130">
                  <c:v>0.4858390102056474</c:v>
                </c:pt>
                <c:pt idx="131">
                  <c:v>0.46377467589357713</c:v>
                </c:pt>
                <c:pt idx="132">
                  <c:v>0.45819344830110503</c:v>
                </c:pt>
                <c:pt idx="133">
                  <c:v>0.45305590206039664</c:v>
                </c:pt>
              </c:numCache>
            </c:numRef>
          </c:xVal>
          <c:yVal>
            <c:numRef>
              <c:f>'TODOS DATOS CENTER'!$G$4:$G$137</c:f>
              <c:numCache>
                <c:formatCode>0.00</c:formatCode>
                <c:ptCount val="134"/>
                <c:pt idx="0">
                  <c:v>2.6789779840449897E-2</c:v>
                </c:pt>
                <c:pt idx="1">
                  <c:v>1.705719828402984E-2</c:v>
                </c:pt>
                <c:pt idx="2">
                  <c:v>1.4335343615652878E-2</c:v>
                </c:pt>
                <c:pt idx="3">
                  <c:v>1.2101912454832567E-2</c:v>
                </c:pt>
                <c:pt idx="4">
                  <c:v>1.0367468811157951E-2</c:v>
                </c:pt>
                <c:pt idx="46">
                  <c:v>9.0803390082495987</c:v>
                </c:pt>
                <c:pt idx="47">
                  <c:v>3.2038295012640634</c:v>
                </c:pt>
                <c:pt idx="48">
                  <c:v>1.5461176082132859</c:v>
                </c:pt>
                <c:pt idx="49">
                  <c:v>1.6221323194893251</c:v>
                </c:pt>
                <c:pt idx="50">
                  <c:v>1.4445133491921121</c:v>
                </c:pt>
                <c:pt idx="56">
                  <c:v>23.17022995492113</c:v>
                </c:pt>
                <c:pt idx="57">
                  <c:v>13.240880105771422</c:v>
                </c:pt>
                <c:pt idx="58">
                  <c:v>12.74102933252078</c:v>
                </c:pt>
                <c:pt idx="59">
                  <c:v>12.277419669336714</c:v>
                </c:pt>
                <c:pt idx="60">
                  <c:v>11.697656625685779</c:v>
                </c:pt>
                <c:pt idx="66">
                  <c:v>42.890239685036363</c:v>
                </c:pt>
                <c:pt idx="67">
                  <c:v>28.858673423924792</c:v>
                </c:pt>
                <c:pt idx="68">
                  <c:v>28.027285046952947</c:v>
                </c:pt>
                <c:pt idx="69">
                  <c:v>26.728168192933722</c:v>
                </c:pt>
                <c:pt idx="70">
                  <c:v>26.801802202436459</c:v>
                </c:pt>
                <c:pt idx="124">
                  <c:v>80.242496321839766</c:v>
                </c:pt>
                <c:pt idx="125">
                  <c:v>56.131735830524718</c:v>
                </c:pt>
                <c:pt idx="126">
                  <c:v>54.828073543787163</c:v>
                </c:pt>
                <c:pt idx="127">
                  <c:v>53.679870137908686</c:v>
                </c:pt>
                <c:pt idx="128">
                  <c:v>51.484415398137813</c:v>
                </c:pt>
                <c:pt idx="129">
                  <c:v>147.20529540553403</c:v>
                </c:pt>
                <c:pt idx="130">
                  <c:v>120.87412845259287</c:v>
                </c:pt>
                <c:pt idx="131">
                  <c:v>116.27002057456612</c:v>
                </c:pt>
                <c:pt idx="132">
                  <c:v>115.08259304818054</c:v>
                </c:pt>
                <c:pt idx="133">
                  <c:v>113.9812252651372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337-4583-A8A6-3438A23A2F10}"/>
            </c:ext>
          </c:extLst>
        </c:ser>
        <c:ser>
          <c:idx val="0"/>
          <c:order val="1"/>
          <c:tx>
            <c:strRef>
              <c:f>'TODOS DATOS CENTER'!$J$2</c:f>
              <c:strCache>
                <c:ptCount val="1"/>
                <c:pt idx="0">
                  <c:v>DN250PN10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'TODOS DATOS CENTER'!$L$4:$L$137</c:f>
              <c:numCache>
                <c:formatCode>0.000</c:formatCode>
                <c:ptCount val="134"/>
                <c:pt idx="0">
                  <c:v>5.1424583777043651E-3</c:v>
                </c:pt>
                <c:pt idx="1">
                  <c:v>4.0307095950435409E-3</c:v>
                </c:pt>
                <c:pt idx="2">
                  <c:v>2.7845655832371432E-3</c:v>
                </c:pt>
                <c:pt idx="3">
                  <c:v>3.2385938402762675E-3</c:v>
                </c:pt>
                <c:pt idx="4">
                  <c:v>2.0701335388731688E-3</c:v>
                </c:pt>
                <c:pt idx="5">
                  <c:v>1.07768401299117E-3</c:v>
                </c:pt>
                <c:pt idx="6">
                  <c:v>3.8190870193713748E-2</c:v>
                </c:pt>
                <c:pt idx="7">
                  <c:v>3.7289864455857601E-2</c:v>
                </c:pt>
                <c:pt idx="8">
                  <c:v>3.5906654014705587E-2</c:v>
                </c:pt>
                <c:pt idx="9">
                  <c:v>3.6802031872192817E-2</c:v>
                </c:pt>
                <c:pt idx="10">
                  <c:v>3.4860484284922132E-2</c:v>
                </c:pt>
                <c:pt idx="16" formatCode="0.00">
                  <c:v>8.8885632062621803E-2</c:v>
                </c:pt>
                <c:pt idx="17" formatCode="0.00">
                  <c:v>8.4955498769417395E-2</c:v>
                </c:pt>
                <c:pt idx="18" formatCode="0.00">
                  <c:v>8.5692887934157108E-2</c:v>
                </c:pt>
                <c:pt idx="19" formatCode="0.00">
                  <c:v>8.4392927923582217E-2</c:v>
                </c:pt>
                <c:pt idx="20" formatCode="0.00">
                  <c:v>8.3129804153164621E-2</c:v>
                </c:pt>
                <c:pt idx="26" formatCode="0.00">
                  <c:v>0.15646514612461698</c:v>
                </c:pt>
                <c:pt idx="27" formatCode="0.00">
                  <c:v>0.14484216183638376</c:v>
                </c:pt>
                <c:pt idx="28" formatCode="0.00">
                  <c:v>0.15048552783440766</c:v>
                </c:pt>
                <c:pt idx="29" formatCode="0.00">
                  <c:v>0.1460332491363788</c:v>
                </c:pt>
                <c:pt idx="30" formatCode="0.00">
                  <c:v>0.13568631559962382</c:v>
                </c:pt>
                <c:pt idx="46" formatCode="0.00">
                  <c:v>0.51763529095318384</c:v>
                </c:pt>
                <c:pt idx="47" formatCode="0.00">
                  <c:v>0.50168941341544293</c:v>
                </c:pt>
                <c:pt idx="48" formatCode="0.00">
                  <c:v>0.14132902687665991</c:v>
                </c:pt>
                <c:pt idx="49" formatCode="0.00">
                  <c:v>0.1398932148628243</c:v>
                </c:pt>
                <c:pt idx="50" formatCode="0.00">
                  <c:v>0.10411317445257598</c:v>
                </c:pt>
                <c:pt idx="51" formatCode="0.00">
                  <c:v>8.9875069120994799E-2</c:v>
                </c:pt>
                <c:pt idx="52" formatCode="0.00">
                  <c:v>7.874812715513313E-2</c:v>
                </c:pt>
                <c:pt idx="53" formatCode="0.00">
                  <c:v>7.6982745774839809E-2</c:v>
                </c:pt>
                <c:pt idx="54" formatCode="0.00">
                  <c:v>7.6884811382977328E-2</c:v>
                </c:pt>
                <c:pt idx="55" formatCode="0.00">
                  <c:v>7.6052299729792938E-2</c:v>
                </c:pt>
                <c:pt idx="56" formatCode="0.00">
                  <c:v>0.30507933144544258</c:v>
                </c:pt>
                <c:pt idx="57" formatCode="0.00">
                  <c:v>0.39238768040418054</c:v>
                </c:pt>
                <c:pt idx="58" formatCode="0.00">
                  <c:v>0.17111377240808071</c:v>
                </c:pt>
                <c:pt idx="59" formatCode="0.00">
                  <c:v>0.15632324761076682</c:v>
                </c:pt>
                <c:pt idx="60" formatCode="0.00">
                  <c:v>0.15931805992458173</c:v>
                </c:pt>
                <c:pt idx="61" formatCode="0.00">
                  <c:v>0.16021151635204278</c:v>
                </c:pt>
                <c:pt idx="62" formatCode="0.00">
                  <c:v>0.15066802757064346</c:v>
                </c:pt>
                <c:pt idx="63" formatCode="0.00">
                  <c:v>0.14857904618669612</c:v>
                </c:pt>
                <c:pt idx="64" formatCode="0.00">
                  <c:v>0.14918622488410882</c:v>
                </c:pt>
                <c:pt idx="65" formatCode="0.00">
                  <c:v>0.1507090936329093</c:v>
                </c:pt>
                <c:pt idx="66" formatCode="0.00">
                  <c:v>0.27275497228988865</c:v>
                </c:pt>
                <c:pt idx="67" formatCode="0.00">
                  <c:v>0.27122574676568073</c:v>
                </c:pt>
                <c:pt idx="68" formatCode="0.00">
                  <c:v>0.20451167118649918</c:v>
                </c:pt>
                <c:pt idx="69" formatCode="0.00">
                  <c:v>0.20571754894509381</c:v>
                </c:pt>
                <c:pt idx="70" formatCode="0.00">
                  <c:v>0.25381076688018106</c:v>
                </c:pt>
                <c:pt idx="71" formatCode="0.00">
                  <c:v>0.25137205492088599</c:v>
                </c:pt>
                <c:pt idx="72" formatCode="0.00">
                  <c:v>0.25587726546749767</c:v>
                </c:pt>
                <c:pt idx="73" formatCode="0.00">
                  <c:v>0.25368001986615019</c:v>
                </c:pt>
                <c:pt idx="74" formatCode="0.00">
                  <c:v>0.25305872025343656</c:v>
                </c:pt>
                <c:pt idx="75" formatCode="0.00">
                  <c:v>0.25365692626578284</c:v>
                </c:pt>
                <c:pt idx="85" formatCode="0.00">
                  <c:v>7.452666543714434E-2</c:v>
                </c:pt>
                <c:pt idx="86" formatCode="0.00">
                  <c:v>7.5184236399459606E-2</c:v>
                </c:pt>
                <c:pt idx="87" formatCode="0.00">
                  <c:v>6.5576141556600409E-2</c:v>
                </c:pt>
                <c:pt idx="88" formatCode="0.00">
                  <c:v>6.7294875841774529E-2</c:v>
                </c:pt>
                <c:pt idx="89" formatCode="0.00">
                  <c:v>7.9948835155833328E-2</c:v>
                </c:pt>
                <c:pt idx="90" formatCode="0.00">
                  <c:v>8.1726941647672052E-2</c:v>
                </c:pt>
                <c:pt idx="91" formatCode="0.00">
                  <c:v>9.0568369294139986E-2</c:v>
                </c:pt>
                <c:pt idx="92" formatCode="0.00">
                  <c:v>8.9712576048825279E-2</c:v>
                </c:pt>
                <c:pt idx="93" formatCode="0.00">
                  <c:v>9.2364507032712637E-2</c:v>
                </c:pt>
                <c:pt idx="94" formatCode="0.00">
                  <c:v>9.2794854041754096E-2</c:v>
                </c:pt>
                <c:pt idx="95" formatCode="0.00">
                  <c:v>0.11537939351240159</c:v>
                </c:pt>
                <c:pt idx="96" formatCode="0.00">
                  <c:v>8.6546957516400416E-2</c:v>
                </c:pt>
                <c:pt idx="97" formatCode="0.00">
                  <c:v>0.14490562676733798</c:v>
                </c:pt>
                <c:pt idx="98" formatCode="0.00">
                  <c:v>0.14616289968378723</c:v>
                </c:pt>
                <c:pt idx="99" formatCode="0.00">
                  <c:v>0.17887921749434035</c:v>
                </c:pt>
                <c:pt idx="100" formatCode="0.00">
                  <c:v>0.17804706736731915</c:v>
                </c:pt>
                <c:pt idx="101" formatCode="0.00">
                  <c:v>0.18210359073179413</c:v>
                </c:pt>
                <c:pt idx="102" formatCode="0.00">
                  <c:v>0.17889007941788984</c:v>
                </c:pt>
                <c:pt idx="103" formatCode="0.00">
                  <c:v>0.18772744852842191</c:v>
                </c:pt>
                <c:pt idx="104" formatCode="0.00">
                  <c:v>0.18660495356456261</c:v>
                </c:pt>
                <c:pt idx="105" formatCode="0.00">
                  <c:v>0.43182431070037253</c:v>
                </c:pt>
                <c:pt idx="106" formatCode="0.00">
                  <c:v>0.43774609440395107</c:v>
                </c:pt>
                <c:pt idx="107" formatCode="0.00">
                  <c:v>0.26893495820435953</c:v>
                </c:pt>
                <c:pt idx="108" formatCode="0.00">
                  <c:v>0.27029673599146881</c:v>
                </c:pt>
                <c:pt idx="109" formatCode="0.00">
                  <c:v>0.29399028426236495</c:v>
                </c:pt>
                <c:pt idx="110" formatCode="0.00">
                  <c:v>0.2924173730179912</c:v>
                </c:pt>
                <c:pt idx="111" formatCode="0.00">
                  <c:v>0.2923281566487726</c:v>
                </c:pt>
                <c:pt idx="112" formatCode="0.00">
                  <c:v>0.29539376009903101</c:v>
                </c:pt>
                <c:pt idx="113" formatCode="0.00">
                  <c:v>0.30311424562907086</c:v>
                </c:pt>
                <c:pt idx="114" formatCode="0.00">
                  <c:v>0.3049418735527748</c:v>
                </c:pt>
              </c:numCache>
            </c:numRef>
          </c:xVal>
          <c:yVal>
            <c:numRef>
              <c:f>'TODOS DATOS CENTER'!$O$4:$O$137</c:f>
              <c:numCache>
                <c:formatCode>0.00</c:formatCode>
                <c:ptCount val="134"/>
                <c:pt idx="0">
                  <c:v>8.9177874782473554E-5</c:v>
                </c:pt>
                <c:pt idx="1">
                  <c:v>1.1147413860723222E-5</c:v>
                </c:pt>
                <c:pt idx="2">
                  <c:v>2.8017617638793125E-7</c:v>
                </c:pt>
                <c:pt idx="3">
                  <c:v>1.3698813152578445E-6</c:v>
                </c:pt>
                <c:pt idx="4">
                  <c:v>8.5777667248819494E-9</c:v>
                </c:pt>
                <c:pt idx="5">
                  <c:v>4.9185750713091722E-13</c:v>
                </c:pt>
                <c:pt idx="6">
                  <c:v>2.3129487591546498</c:v>
                </c:pt>
                <c:pt idx="7">
                  <c:v>2.1549671086150815</c:v>
                </c:pt>
                <c:pt idx="8">
                  <c:v>1.9232678814073494</c:v>
                </c:pt>
                <c:pt idx="9">
                  <c:v>2.0717440563959015</c:v>
                </c:pt>
                <c:pt idx="10">
                  <c:v>1.7568682435277423</c:v>
                </c:pt>
                <c:pt idx="16">
                  <c:v>17.604050985161773</c:v>
                </c:pt>
                <c:pt idx="17">
                  <c:v>16.116078038496909</c:v>
                </c:pt>
                <c:pt idx="18">
                  <c:v>16.392907401384051</c:v>
                </c:pt>
                <c:pt idx="19">
                  <c:v>15.905643227562066</c:v>
                </c:pt>
                <c:pt idx="20">
                  <c:v>15.43563489442136</c:v>
                </c:pt>
                <c:pt idx="26">
                  <c:v>45.567291237695855</c:v>
                </c:pt>
                <c:pt idx="27">
                  <c:v>40.636355514499023</c:v>
                </c:pt>
                <c:pt idx="28">
                  <c:v>43.031273234788586</c:v>
                </c:pt>
                <c:pt idx="29">
                  <c:v>41.141819490810157</c:v>
                </c:pt>
                <c:pt idx="30">
                  <c:v>36.75468094940635</c:v>
                </c:pt>
                <c:pt idx="46">
                  <c:v>168.9417987285851</c:v>
                </c:pt>
                <c:pt idx="47">
                  <c:v>164.7324359034065</c:v>
                </c:pt>
                <c:pt idx="48">
                  <c:v>39.145885383982865</c:v>
                </c:pt>
                <c:pt idx="49">
                  <c:v>38.537025372115956</c:v>
                </c:pt>
                <c:pt idx="50">
                  <c:v>23.610384404485433</c:v>
                </c:pt>
                <c:pt idx="51">
                  <c:v>17.983312239939508</c:v>
                </c:pt>
                <c:pt idx="52">
                  <c:v>13.83348248972654</c:v>
                </c:pt>
                <c:pt idx="53">
                  <c:v>13.201323769815939</c:v>
                </c:pt>
                <c:pt idx="54">
                  <c:v>13.166493296825779</c:v>
                </c:pt>
                <c:pt idx="55">
                  <c:v>12.871448608106794</c:v>
                </c:pt>
                <c:pt idx="56">
                  <c:v>104.100924019622</c:v>
                </c:pt>
                <c:pt idx="57">
                  <c:v>133.19662590958905</c:v>
                </c:pt>
                <c:pt idx="58">
                  <c:v>51.757021802969213</c:v>
                </c:pt>
                <c:pt idx="59">
                  <c:v>45.507150450590089</c:v>
                </c:pt>
                <c:pt idx="60">
                  <c:v>46.775878278928793</c:v>
                </c:pt>
                <c:pt idx="61">
                  <c:v>47.154130612058019</c:v>
                </c:pt>
                <c:pt idx="62">
                  <c:v>43.108711518207237</c:v>
                </c:pt>
                <c:pt idx="63">
                  <c:v>42.222240400235918</c:v>
                </c:pt>
                <c:pt idx="64">
                  <c:v>42.479914283646011</c:v>
                </c:pt>
                <c:pt idx="65">
                  <c:v>43.126136452034984</c:v>
                </c:pt>
                <c:pt idx="66">
                  <c:v>92.324259660156059</c:v>
                </c:pt>
                <c:pt idx="67">
                  <c:v>91.753086136066358</c:v>
                </c:pt>
                <c:pt idx="68">
                  <c:v>65.623806689662203</c:v>
                </c:pt>
                <c:pt idx="69">
                  <c:v>66.116017897500967</c:v>
                </c:pt>
                <c:pt idx="70">
                  <c:v>85.158856072133673</c:v>
                </c:pt>
                <c:pt idx="71">
                  <c:v>84.222318121869634</c:v>
                </c:pt>
                <c:pt idx="72">
                  <c:v>85.949940540724981</c:v>
                </c:pt>
                <c:pt idx="73">
                  <c:v>85.108726706687492</c:v>
                </c:pt>
                <c:pt idx="74">
                  <c:v>84.870389794694219</c:v>
                </c:pt>
                <c:pt idx="75">
                  <c:v>85.099871491875163</c:v>
                </c:pt>
                <c:pt idx="85">
                  <c:v>12.335700237301966</c:v>
                </c:pt>
                <c:pt idx="86">
                  <c:v>12.565818930284577</c:v>
                </c:pt>
                <c:pt idx="87">
                  <c:v>9.3361367813044911</c:v>
                </c:pt>
                <c:pt idx="88">
                  <c:v>9.8915098002183548</c:v>
                </c:pt>
                <c:pt idx="89">
                  <c:v>14.267957380112628</c:v>
                </c:pt>
                <c:pt idx="90">
                  <c:v>14.917776828614699</c:v>
                </c:pt>
                <c:pt idx="91">
                  <c:v>18.250112287666557</c:v>
                </c:pt>
                <c:pt idx="92">
                  <c:v>17.920904837419808</c:v>
                </c:pt>
                <c:pt idx="93">
                  <c:v>18.945194932876564</c:v>
                </c:pt>
                <c:pt idx="94">
                  <c:v>19.11253986958457</c:v>
                </c:pt>
                <c:pt idx="95">
                  <c:v>28.229349552896931</c:v>
                </c:pt>
                <c:pt idx="96">
                  <c:v>16.714930711773548</c:v>
                </c:pt>
                <c:pt idx="97">
                  <c:v>40.66328716351827</c:v>
                </c:pt>
                <c:pt idx="98">
                  <c:v>41.196841583982959</c:v>
                </c:pt>
                <c:pt idx="99">
                  <c:v>55.016981333721112</c:v>
                </c:pt>
                <c:pt idx="100">
                  <c:v>54.668520619018679</c:v>
                </c:pt>
                <c:pt idx="101">
                  <c:v>56.365017934877876</c:v>
                </c:pt>
                <c:pt idx="102">
                  <c:v>55.021528256045613</c:v>
                </c:pt>
                <c:pt idx="103">
                  <c:v>58.707489563650775</c:v>
                </c:pt>
                <c:pt idx="104">
                  <c:v>58.240869687623217</c:v>
                </c:pt>
                <c:pt idx="105">
                  <c:v>145.14892177006911</c:v>
                </c:pt>
                <c:pt idx="106">
                  <c:v>146.88515117299505</c:v>
                </c:pt>
                <c:pt idx="107">
                  <c:v>90.895084267752722</c:v>
                </c:pt>
                <c:pt idx="108">
                  <c:v>91.405474578896872</c:v>
                </c:pt>
                <c:pt idx="109">
                  <c:v>100.12446199769097</c:v>
                </c:pt>
                <c:pt idx="110">
                  <c:v>99.555072052550528</c:v>
                </c:pt>
                <c:pt idx="111">
                  <c:v>99.522735945984607</c:v>
                </c:pt>
                <c:pt idx="112">
                  <c:v>100.63139072679921</c:v>
                </c:pt>
                <c:pt idx="113">
                  <c:v>103.40106121144531</c:v>
                </c:pt>
                <c:pt idx="114">
                  <c:v>104.05203564763717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9337-4583-A8A6-3438A23A2F10}"/>
            </c:ext>
          </c:extLst>
        </c:ser>
        <c:ser>
          <c:idx val="1"/>
          <c:order val="2"/>
          <c:tx>
            <c:strRef>
              <c:f>'TODOS DATOS CENTER'!$R$2</c:f>
              <c:strCache>
                <c:ptCount val="1"/>
                <c:pt idx="0">
                  <c:v>DN300PN10-CENTERII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'TODOS DATOS CENTER'!$T$10:$T$118</c:f>
              <c:numCache>
                <c:formatCode>0.00</c:formatCode>
                <c:ptCount val="109"/>
                <c:pt idx="0">
                  <c:v>0.16328765359657771</c:v>
                </c:pt>
                <c:pt idx="1">
                  <c:v>0.18980051650354832</c:v>
                </c:pt>
                <c:pt idx="2">
                  <c:v>0.20154808935537585</c:v>
                </c:pt>
                <c:pt idx="3">
                  <c:v>0.19406296474015525</c:v>
                </c:pt>
                <c:pt idx="4">
                  <c:v>0.2051507248271161</c:v>
                </c:pt>
                <c:pt idx="5">
                  <c:v>0.20407323796258986</c:v>
                </c:pt>
                <c:pt idx="6">
                  <c:v>0.20996554884731478</c:v>
                </c:pt>
                <c:pt idx="7">
                  <c:v>0.21282901885210273</c:v>
                </c:pt>
                <c:pt idx="8">
                  <c:v>0.19087777467827477</c:v>
                </c:pt>
                <c:pt idx="9">
                  <c:v>0.18971385647660702</c:v>
                </c:pt>
                <c:pt idx="10">
                  <c:v>9.9986328334632654E-2</c:v>
                </c:pt>
                <c:pt idx="11">
                  <c:v>0.15446363344242445</c:v>
                </c:pt>
                <c:pt idx="12">
                  <c:v>0.19703600685403425</c:v>
                </c:pt>
                <c:pt idx="13">
                  <c:v>0.18805690779659082</c:v>
                </c:pt>
                <c:pt idx="14">
                  <c:v>0.20682439671066424</c:v>
                </c:pt>
                <c:pt idx="15">
                  <c:v>0.20619028510982496</c:v>
                </c:pt>
                <c:pt idx="16">
                  <c:v>0.22464481843558864</c:v>
                </c:pt>
                <c:pt idx="17">
                  <c:v>0.22199698465413992</c:v>
                </c:pt>
                <c:pt idx="18">
                  <c:v>0.22549242428464239</c:v>
                </c:pt>
                <c:pt idx="19">
                  <c:v>0.22736434294732227</c:v>
                </c:pt>
                <c:pt idx="20">
                  <c:v>0.48648329384555594</c:v>
                </c:pt>
                <c:pt idx="21">
                  <c:v>0.66809435328070632</c:v>
                </c:pt>
                <c:pt idx="22">
                  <c:v>0.50693447505639588</c:v>
                </c:pt>
                <c:pt idx="23">
                  <c:v>0.50420252226847107</c:v>
                </c:pt>
                <c:pt idx="24">
                  <c:v>0.37506725486271075</c:v>
                </c:pt>
                <c:pt idx="25">
                  <c:v>0.375241750222572</c:v>
                </c:pt>
                <c:pt idx="26">
                  <c:v>0.27014843235872393</c:v>
                </c:pt>
                <c:pt idx="27">
                  <c:v>0.27589926072330745</c:v>
                </c:pt>
                <c:pt idx="28">
                  <c:v>0.2760024598907817</c:v>
                </c:pt>
                <c:pt idx="29">
                  <c:v>0.274035196273202</c:v>
                </c:pt>
                <c:pt idx="40">
                  <c:v>0.33175034893842964</c:v>
                </c:pt>
                <c:pt idx="41">
                  <c:v>0.32449773959893458</c:v>
                </c:pt>
                <c:pt idx="42">
                  <c:v>0.29556670010259589</c:v>
                </c:pt>
                <c:pt idx="43">
                  <c:v>0.29328815044901924</c:v>
                </c:pt>
                <c:pt idx="44">
                  <c:v>0.28042239482005954</c:v>
                </c:pt>
                <c:pt idx="45">
                  <c:v>0.29811840453674693</c:v>
                </c:pt>
                <c:pt idx="46">
                  <c:v>0.26154353427484561</c:v>
                </c:pt>
                <c:pt idx="47">
                  <c:v>0.26191137547672538</c:v>
                </c:pt>
                <c:pt idx="48">
                  <c:v>0.24240652180564148</c:v>
                </c:pt>
                <c:pt idx="49">
                  <c:v>0.24068285443049142</c:v>
                </c:pt>
                <c:pt idx="50">
                  <c:v>0.2788318467099597</c:v>
                </c:pt>
                <c:pt idx="51">
                  <c:v>0.26994487890837582</c:v>
                </c:pt>
                <c:pt idx="52">
                  <c:v>0.26869450981634169</c:v>
                </c:pt>
                <c:pt idx="53">
                  <c:v>0.27253332133960273</c:v>
                </c:pt>
                <c:pt idx="54">
                  <c:v>0.26528513576727025</c:v>
                </c:pt>
                <c:pt idx="55">
                  <c:v>0.26669876151453481</c:v>
                </c:pt>
                <c:pt idx="56">
                  <c:v>0.27674408924398852</c:v>
                </c:pt>
                <c:pt idx="57">
                  <c:v>0.27568160105212808</c:v>
                </c:pt>
                <c:pt idx="58">
                  <c:v>0.27480307397446579</c:v>
                </c:pt>
                <c:pt idx="59">
                  <c:v>0.27564068598085617</c:v>
                </c:pt>
                <c:pt idx="60">
                  <c:v>0.32018600076692366</c:v>
                </c:pt>
                <c:pt idx="61">
                  <c:v>0.32310130568704015</c:v>
                </c:pt>
                <c:pt idx="62">
                  <c:v>0.33653787815942166</c:v>
                </c:pt>
                <c:pt idx="63">
                  <c:v>0.34119149827608375</c:v>
                </c:pt>
                <c:pt idx="64">
                  <c:v>0.3314723037188228</c:v>
                </c:pt>
                <c:pt idx="65">
                  <c:v>0.33305041979270256</c:v>
                </c:pt>
                <c:pt idx="66">
                  <c:v>0.33778717690313309</c:v>
                </c:pt>
                <c:pt idx="67">
                  <c:v>0.33997724280428832</c:v>
                </c:pt>
                <c:pt idx="68">
                  <c:v>0.33656000559000104</c:v>
                </c:pt>
                <c:pt idx="69">
                  <c:v>0.33599731403874822</c:v>
                </c:pt>
                <c:pt idx="79">
                  <c:v>0.27022134166231759</c:v>
                </c:pt>
                <c:pt idx="80">
                  <c:v>0.35156225752353276</c:v>
                </c:pt>
                <c:pt idx="81">
                  <c:v>0.46909926240532673</c:v>
                </c:pt>
                <c:pt idx="82">
                  <c:v>0.42520464705854655</c:v>
                </c:pt>
                <c:pt idx="83">
                  <c:v>0.26230348456339003</c:v>
                </c:pt>
                <c:pt idx="84">
                  <c:v>0.25841968779215468</c:v>
                </c:pt>
                <c:pt idx="85">
                  <c:v>0.23373872665818007</c:v>
                </c:pt>
                <c:pt idx="86">
                  <c:v>0.23595465923634712</c:v>
                </c:pt>
                <c:pt idx="87">
                  <c:v>0.22864444783732288</c:v>
                </c:pt>
                <c:pt idx="88">
                  <c:v>0.2279810805391457</c:v>
                </c:pt>
                <c:pt idx="89">
                  <c:v>0.30333352239865191</c:v>
                </c:pt>
                <c:pt idx="90">
                  <c:v>0.31172916020695024</c:v>
                </c:pt>
                <c:pt idx="91">
                  <c:v>0.47293148409109559</c:v>
                </c:pt>
                <c:pt idx="92">
                  <c:v>0.4516192735964521</c:v>
                </c:pt>
                <c:pt idx="93">
                  <c:v>0.34610820015463689</c:v>
                </c:pt>
                <c:pt idx="94">
                  <c:v>0.34553789875564689</c:v>
                </c:pt>
                <c:pt idx="95">
                  <c:v>0.29344946258559018</c:v>
                </c:pt>
                <c:pt idx="96">
                  <c:v>0.29687481267715748</c:v>
                </c:pt>
                <c:pt idx="97">
                  <c:v>0.29231342974948726</c:v>
                </c:pt>
                <c:pt idx="98">
                  <c:v>0.29288487272434022</c:v>
                </c:pt>
                <c:pt idx="99">
                  <c:v>0.40679518707056311</c:v>
                </c:pt>
                <c:pt idx="100">
                  <c:v>0.39803706135536937</c:v>
                </c:pt>
                <c:pt idx="101">
                  <c:v>0.89169330979814321</c:v>
                </c:pt>
                <c:pt idx="102">
                  <c:v>0.8907364327256545</c:v>
                </c:pt>
                <c:pt idx="103">
                  <c:v>0.57647682690044388</c:v>
                </c:pt>
                <c:pt idx="104">
                  <c:v>0.56229298599163446</c:v>
                </c:pt>
                <c:pt idx="105">
                  <c:v>0.44801340149213037</c:v>
                </c:pt>
                <c:pt idx="106">
                  <c:v>0.44005015075947357</c:v>
                </c:pt>
                <c:pt idx="107">
                  <c:v>0.36654573107981692</c:v>
                </c:pt>
                <c:pt idx="108">
                  <c:v>0.36703592078815478</c:v>
                </c:pt>
              </c:numCache>
            </c:numRef>
          </c:xVal>
          <c:yVal>
            <c:numRef>
              <c:f>'TODOS DATOS CENTER'!$W$10:$W$118</c:f>
              <c:numCache>
                <c:formatCode>0.00</c:formatCode>
                <c:ptCount val="109"/>
                <c:pt idx="0">
                  <c:v>61.051227092080609</c:v>
                </c:pt>
                <c:pt idx="1">
                  <c:v>75.05251909270369</c:v>
                </c:pt>
                <c:pt idx="2">
                  <c:v>81.154887048805563</c:v>
                </c:pt>
                <c:pt idx="3">
                  <c:v>77.275039450566368</c:v>
                </c:pt>
                <c:pt idx="4">
                  <c:v>83.01127218402884</c:v>
                </c:pt>
                <c:pt idx="5">
                  <c:v>82.456830799846557</c:v>
                </c:pt>
                <c:pt idx="6">
                  <c:v>85.48061214406863</c:v>
                </c:pt>
                <c:pt idx="7">
                  <c:v>86.942678916879402</c:v>
                </c:pt>
                <c:pt idx="8">
                  <c:v>75.615084941542491</c:v>
                </c:pt>
                <c:pt idx="9">
                  <c:v>75.007238571788037</c:v>
                </c:pt>
                <c:pt idx="10">
                  <c:v>27.656655428787356</c:v>
                </c:pt>
                <c:pt idx="11">
                  <c:v>56.343292215928045</c:v>
                </c:pt>
                <c:pt idx="12">
                  <c:v>78.819694493048218</c:v>
                </c:pt>
                <c:pt idx="13">
                  <c:v>74.14076560493865</c:v>
                </c:pt>
                <c:pt idx="14">
                  <c:v>83.87116794369885</c:v>
                </c:pt>
                <c:pt idx="15">
                  <c:v>83.545565904873229</c:v>
                </c:pt>
                <c:pt idx="16">
                  <c:v>92.922536706640372</c:v>
                </c:pt>
                <c:pt idx="17">
                  <c:v>91.590088185753586</c:v>
                </c:pt>
                <c:pt idx="18">
                  <c:v>93.348127171980053</c:v>
                </c:pt>
                <c:pt idx="19">
                  <c:v>94.286402197324648</c:v>
                </c:pt>
                <c:pt idx="20">
                  <c:v>202.38754990941118</c:v>
                </c:pt>
                <c:pt idx="21">
                  <c:v>257.82724264608072</c:v>
                </c:pt>
                <c:pt idx="22">
                  <c:v>209.31135816553038</c:v>
                </c:pt>
                <c:pt idx="23">
                  <c:v>208.3976573331696</c:v>
                </c:pt>
                <c:pt idx="24">
                  <c:v>160.92488636188389</c:v>
                </c:pt>
                <c:pt idx="25">
                  <c:v>160.99524906077627</c:v>
                </c:pt>
                <c:pt idx="26">
                  <c:v>115.09607795884449</c:v>
                </c:pt>
                <c:pt idx="27">
                  <c:v>117.79832409224808</c:v>
                </c:pt>
                <c:pt idx="28">
                  <c:v>117.84660910788827</c:v>
                </c:pt>
                <c:pt idx="29">
                  <c:v>116.92490554972565</c:v>
                </c:pt>
                <c:pt idx="40">
                  <c:v>142.87540352131523</c:v>
                </c:pt>
                <c:pt idx="41">
                  <c:v>139.73656660626628</c:v>
                </c:pt>
                <c:pt idx="42">
                  <c:v>126.86882397524639</c:v>
                </c:pt>
                <c:pt idx="43">
                  <c:v>125.83147665289574</c:v>
                </c:pt>
                <c:pt idx="44">
                  <c:v>119.90776840857785</c:v>
                </c:pt>
                <c:pt idx="45">
                  <c:v>128.0263492292581</c:v>
                </c:pt>
                <c:pt idx="46">
                  <c:v>111.01040941943604</c:v>
                </c:pt>
                <c:pt idx="47">
                  <c:v>111.18610038438207</c:v>
                </c:pt>
                <c:pt idx="48">
                  <c:v>101.74302972614309</c:v>
                </c:pt>
                <c:pt idx="49">
                  <c:v>100.89617808667835</c:v>
                </c:pt>
                <c:pt idx="50">
                  <c:v>119.16758526573111</c:v>
                </c:pt>
                <c:pt idx="51">
                  <c:v>115.00001516279013</c:v>
                </c:pt>
                <c:pt idx="52">
                  <c:v>114.40930651923497</c:v>
                </c:pt>
                <c:pt idx="53">
                  <c:v>116.21946049332676</c:v>
                </c:pt>
                <c:pt idx="54">
                  <c:v>112.79318090076904</c:v>
                </c:pt>
                <c:pt idx="55">
                  <c:v>113.46424018234434</c:v>
                </c:pt>
                <c:pt idx="56">
                  <c:v>118.19338933380016</c:v>
                </c:pt>
                <c:pt idx="57">
                  <c:v>117.69646115612862</c:v>
                </c:pt>
                <c:pt idx="58">
                  <c:v>117.28498770235554</c:v>
                </c:pt>
                <c:pt idx="59">
                  <c:v>117.67730961404513</c:v>
                </c:pt>
                <c:pt idx="60">
                  <c:v>137.85415971168823</c:v>
                </c:pt>
                <c:pt idx="61">
                  <c:v>139.12825502081591</c:v>
                </c:pt>
                <c:pt idx="62">
                  <c:v>144.92864428318163</c:v>
                </c:pt>
                <c:pt idx="63">
                  <c:v>146.91029228944268</c:v>
                </c:pt>
                <c:pt idx="64">
                  <c:v>142.75570118613965</c:v>
                </c:pt>
                <c:pt idx="65">
                  <c:v>143.43443621577484</c:v>
                </c:pt>
                <c:pt idx="66">
                  <c:v>145.46199896994924</c:v>
                </c:pt>
                <c:pt idx="67">
                  <c:v>146.39456706593845</c:v>
                </c:pt>
                <c:pt idx="68">
                  <c:v>144.93809974481653</c:v>
                </c:pt>
                <c:pt idx="69">
                  <c:v>144.69755313259074</c:v>
                </c:pt>
                <c:pt idx="79">
                  <c:v>115.13047907178594</c:v>
                </c:pt>
                <c:pt idx="80">
                  <c:v>151.27677261215706</c:v>
                </c:pt>
                <c:pt idx="81">
                  <c:v>196.34586444722686</c:v>
                </c:pt>
                <c:pt idx="82">
                  <c:v>180.41231696138945</c:v>
                </c:pt>
                <c:pt idx="83">
                  <c:v>111.37328043656208</c:v>
                </c:pt>
                <c:pt idx="84">
                  <c:v>109.51464734140012</c:v>
                </c:pt>
                <c:pt idx="85">
                  <c:v>97.464456418696983</c:v>
                </c:pt>
                <c:pt idx="86">
                  <c:v>98.563016991381531</c:v>
                </c:pt>
                <c:pt idx="87">
                  <c:v>94.926738619666466</c:v>
                </c:pt>
                <c:pt idx="88">
                  <c:v>94.595039953748127</c:v>
                </c:pt>
                <c:pt idx="89">
                  <c:v>130.37837625660211</c:v>
                </c:pt>
                <c:pt idx="90">
                  <c:v>134.12638264722253</c:v>
                </c:pt>
                <c:pt idx="91">
                  <c:v>197.6903702149279</c:v>
                </c:pt>
                <c:pt idx="92">
                  <c:v>190.12009490260834</c:v>
                </c:pt>
                <c:pt idx="93">
                  <c:v>148.98891606887869</c:v>
                </c:pt>
                <c:pt idx="94">
                  <c:v>148.74859995880288</c:v>
                </c:pt>
                <c:pt idx="95">
                  <c:v>125.90503264508078</c:v>
                </c:pt>
                <c:pt idx="96">
                  <c:v>127.46277200040093</c:v>
                </c:pt>
                <c:pt idx="97">
                  <c:v>125.38664182662289</c:v>
                </c:pt>
                <c:pt idx="98">
                  <c:v>125.64751049358142</c:v>
                </c:pt>
                <c:pt idx="99">
                  <c:v>173.42347715322194</c:v>
                </c:pt>
                <c:pt idx="100">
                  <c:v>170.03181910397859</c:v>
                </c:pt>
                <c:pt idx="101">
                  <c:v>311.56675600852145</c:v>
                </c:pt>
                <c:pt idx="102">
                  <c:v>311.36284191529779</c:v>
                </c:pt>
                <c:pt idx="103">
                  <c:v>231.47881884824383</c:v>
                </c:pt>
                <c:pt idx="104">
                  <c:v>227.12095652884324</c:v>
                </c:pt>
                <c:pt idx="105">
                  <c:v>188.81647090938566</c:v>
                </c:pt>
                <c:pt idx="106">
                  <c:v>185.91360678677913</c:v>
                </c:pt>
                <c:pt idx="107">
                  <c:v>157.46627528969191</c:v>
                </c:pt>
                <c:pt idx="108">
                  <c:v>157.66642535109628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9337-4583-A8A6-3438A23A2F10}"/>
            </c:ext>
          </c:extLst>
        </c:ser>
        <c:ser>
          <c:idx val="2"/>
          <c:order val="3"/>
          <c:tx>
            <c:strRef>
              <c:f>'TODOS DATOS CENTER'!$Y$2</c:f>
              <c:strCache>
                <c:ptCount val="1"/>
                <c:pt idx="0">
                  <c:v>DN300PN10-2ª TANDA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'TODOS DATOS CENTER'!$AA$89:$AA$118</c:f>
              <c:numCache>
                <c:formatCode>0.000</c:formatCode>
                <c:ptCount val="30"/>
                <c:pt idx="0">
                  <c:v>4.2850540428576556E-2</c:v>
                </c:pt>
                <c:pt idx="1">
                  <c:v>5.2579471544864087E-2</c:v>
                </c:pt>
                <c:pt idx="2">
                  <c:v>6.8616355239455529E-2</c:v>
                </c:pt>
                <c:pt idx="3">
                  <c:v>7.8437952137308989E-2</c:v>
                </c:pt>
                <c:pt idx="4">
                  <c:v>5.1815675067720966E-2</c:v>
                </c:pt>
                <c:pt idx="5">
                  <c:v>5.3460395158102497E-2</c:v>
                </c:pt>
                <c:pt idx="6">
                  <c:v>4.5656210666073678E-2</c:v>
                </c:pt>
                <c:pt idx="7">
                  <c:v>4.5701459558637643E-2</c:v>
                </c:pt>
                <c:pt idx="8">
                  <c:v>4.8884682741445751E-2</c:v>
                </c:pt>
                <c:pt idx="9">
                  <c:v>5.0554093568797004E-2</c:v>
                </c:pt>
                <c:pt idx="10">
                  <c:v>0.11254335483296987</c:v>
                </c:pt>
                <c:pt idx="11">
                  <c:v>0.11088639441046254</c:v>
                </c:pt>
                <c:pt idx="12">
                  <c:v>0.10684196915568447</c:v>
                </c:pt>
                <c:pt idx="13">
                  <c:v>0.10429782694086083</c:v>
                </c:pt>
                <c:pt idx="14">
                  <c:v>0.10480287538578174</c:v>
                </c:pt>
                <c:pt idx="15">
                  <c:v>0.10749252813319259</c:v>
                </c:pt>
                <c:pt idx="16">
                  <c:v>9.5614878068046763E-2</c:v>
                </c:pt>
                <c:pt idx="17">
                  <c:v>0.10020697286022463</c:v>
                </c:pt>
                <c:pt idx="18">
                  <c:v>0.10243620317345815</c:v>
                </c:pt>
                <c:pt idx="19">
                  <c:v>0.10044945477782771</c:v>
                </c:pt>
                <c:pt idx="20">
                  <c:v>0.19437377004797465</c:v>
                </c:pt>
                <c:pt idx="21">
                  <c:v>0.20247397483383966</c:v>
                </c:pt>
                <c:pt idx="22">
                  <c:v>0.20098245276362306</c:v>
                </c:pt>
                <c:pt idx="23">
                  <c:v>0.20141000435634221</c:v>
                </c:pt>
                <c:pt idx="24">
                  <c:v>0.19127062573751355</c:v>
                </c:pt>
                <c:pt idx="25">
                  <c:v>0.19019038075919048</c:v>
                </c:pt>
                <c:pt idx="26">
                  <c:v>0.19280257730064509</c:v>
                </c:pt>
                <c:pt idx="27">
                  <c:v>0.19279863990882623</c:v>
                </c:pt>
                <c:pt idx="28">
                  <c:v>0.17683249916725691</c:v>
                </c:pt>
                <c:pt idx="29">
                  <c:v>0.17662695211507595</c:v>
                </c:pt>
              </c:numCache>
            </c:numRef>
          </c:xVal>
          <c:yVal>
            <c:numRef>
              <c:f>'TODOS DATOS CENTER'!$AD$89:$AD$118</c:f>
              <c:numCache>
                <c:formatCode>0.00</c:formatCode>
                <c:ptCount val="30"/>
                <c:pt idx="0">
                  <c:v>4.0516419937053358</c:v>
                </c:pt>
                <c:pt idx="1">
                  <c:v>6.9585289558447005</c:v>
                </c:pt>
                <c:pt idx="2">
                  <c:v>13.009638841603438</c:v>
                </c:pt>
                <c:pt idx="3">
                  <c:v>17.288780433031576</c:v>
                </c:pt>
                <c:pt idx="4">
                  <c:v>6.7066405131922702</c:v>
                </c:pt>
                <c:pt idx="5">
                  <c:v>7.253665245353524</c:v>
                </c:pt>
                <c:pt idx="6">
                  <c:v>4.8197429003994277</c:v>
                </c:pt>
                <c:pt idx="7">
                  <c:v>4.8326193029507518</c:v>
                </c:pt>
                <c:pt idx="8">
                  <c:v>5.7758275331062423</c:v>
                </c:pt>
                <c:pt idx="9">
                  <c:v>6.2989256154110809</c:v>
                </c:pt>
                <c:pt idx="10">
                  <c:v>34.089588482403848</c:v>
                </c:pt>
                <c:pt idx="11">
                  <c:v>33.22977813706833</c:v>
                </c:pt>
                <c:pt idx="12">
                  <c:v>31.143825616857338</c:v>
                </c:pt>
                <c:pt idx="13">
                  <c:v>29.841981039306368</c:v>
                </c:pt>
                <c:pt idx="14">
                  <c:v>30.099730963149081</c:v>
                </c:pt>
                <c:pt idx="15">
                  <c:v>31.478054311288655</c:v>
                </c:pt>
                <c:pt idx="16">
                  <c:v>25.471635744535458</c:v>
                </c:pt>
                <c:pt idx="17">
                  <c:v>27.767800632783821</c:v>
                </c:pt>
                <c:pt idx="18">
                  <c:v>28.895001353876683</c:v>
                </c:pt>
                <c:pt idx="19">
                  <c:v>27.890035880758287</c:v>
                </c:pt>
                <c:pt idx="20">
                  <c:v>77.436736489518452</c:v>
                </c:pt>
                <c:pt idx="21">
                  <c:v>81.632682224028159</c:v>
                </c:pt>
                <c:pt idx="22">
                  <c:v>80.862759631073416</c:v>
                </c:pt>
                <c:pt idx="23">
                  <c:v>81.083588411083412</c:v>
                </c:pt>
                <c:pt idx="24">
                  <c:v>75.820096032629834</c:v>
                </c:pt>
                <c:pt idx="25">
                  <c:v>75.25618036927159</c:v>
                </c:pt>
                <c:pt idx="26">
                  <c:v>76.618809273092481</c:v>
                </c:pt>
                <c:pt idx="27">
                  <c:v>76.616757963004247</c:v>
                </c:pt>
                <c:pt idx="28">
                  <c:v>68.238131389321168</c:v>
                </c:pt>
                <c:pt idx="29">
                  <c:v>68.129542851994131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9337-4583-A8A6-3438A23A2F10}"/>
            </c:ext>
          </c:extLst>
        </c:ser>
        <c:ser>
          <c:idx val="4"/>
          <c:order val="4"/>
          <c:tx>
            <c:v>DN300PN10-CENTERIII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C04EA"/>
              </a:solidFill>
              <a:ln w="9525">
                <a:solidFill>
                  <a:srgbClr val="FC04EA"/>
                </a:solidFill>
              </a:ln>
              <a:effectLst/>
            </c:spPr>
          </c:marker>
          <c:xVal>
            <c:numRef>
              <c:f>'TODOS DATOS CENTER'!$AH$4:$AH$118</c:f>
              <c:numCache>
                <c:formatCode>General</c:formatCode>
                <c:ptCount val="115"/>
                <c:pt idx="16">
                  <c:v>6.8702616634322409</c:v>
                </c:pt>
                <c:pt idx="17">
                  <c:v>6.7809417681765609</c:v>
                </c:pt>
                <c:pt idx="18">
                  <c:v>1.7791013489055425</c:v>
                </c:pt>
                <c:pt idx="19">
                  <c:v>1.790454680293482</c:v>
                </c:pt>
                <c:pt idx="22">
                  <c:v>0.21480704643505011</c:v>
                </c:pt>
                <c:pt idx="23">
                  <c:v>0.21556919065491995</c:v>
                </c:pt>
                <c:pt idx="24">
                  <c:v>0.15896267221444343</c:v>
                </c:pt>
                <c:pt idx="25">
                  <c:v>0.15962181166092482</c:v>
                </c:pt>
                <c:pt idx="26">
                  <c:v>7.2557031304714146</c:v>
                </c:pt>
                <c:pt idx="27">
                  <c:v>7.2557031304714146</c:v>
                </c:pt>
                <c:pt idx="30">
                  <c:v>0.88075721820708397</c:v>
                </c:pt>
                <c:pt idx="31">
                  <c:v>0.88075721820708397</c:v>
                </c:pt>
                <c:pt idx="34">
                  <c:v>0.27733008001642623</c:v>
                </c:pt>
                <c:pt idx="35">
                  <c:v>0.27733008001642623</c:v>
                </c:pt>
                <c:pt idx="36">
                  <c:v>0.19419827615825305</c:v>
                </c:pt>
                <c:pt idx="37">
                  <c:v>0.19419827615825305</c:v>
                </c:pt>
                <c:pt idx="38">
                  <c:v>0.14826396316514565</c:v>
                </c:pt>
                <c:pt idx="39">
                  <c:v>0.14826396316514565</c:v>
                </c:pt>
                <c:pt idx="40">
                  <c:v>0.13787953188654833</c:v>
                </c:pt>
                <c:pt idx="41">
                  <c:v>0.13106414109732648</c:v>
                </c:pt>
                <c:pt idx="42">
                  <c:v>0.1125962646138336</c:v>
                </c:pt>
                <c:pt idx="43">
                  <c:v>0.1125962646138336</c:v>
                </c:pt>
                <c:pt idx="44">
                  <c:v>0.10162069625542612</c:v>
                </c:pt>
                <c:pt idx="45">
                  <c:v>0.10174949097222097</c:v>
                </c:pt>
                <c:pt idx="56">
                  <c:v>5.3410964928355114</c:v>
                </c:pt>
                <c:pt idx="57">
                  <c:v>5.3648610752554848</c:v>
                </c:pt>
                <c:pt idx="58">
                  <c:v>1.8800642483077914</c:v>
                </c:pt>
                <c:pt idx="59">
                  <c:v>0.552371787734243</c:v>
                </c:pt>
                <c:pt idx="60">
                  <c:v>0.552371787734243</c:v>
                </c:pt>
                <c:pt idx="61">
                  <c:v>0.1980318351441745</c:v>
                </c:pt>
                <c:pt idx="62">
                  <c:v>0.1980318351441745</c:v>
                </c:pt>
                <c:pt idx="63">
                  <c:v>0.14981121493166263</c:v>
                </c:pt>
                <c:pt idx="64">
                  <c:v>0.14981121493166263</c:v>
                </c:pt>
                <c:pt idx="66">
                  <c:v>6.6191838048519749</c:v>
                </c:pt>
                <c:pt idx="67">
                  <c:v>6.510849013089028</c:v>
                </c:pt>
                <c:pt idx="68">
                  <c:v>1.9560795255941796</c:v>
                </c:pt>
                <c:pt idx="69" formatCode="0.00">
                  <c:v>1.9560795255941796</c:v>
                </c:pt>
                <c:pt idx="70" formatCode="0.00">
                  <c:v>0.93149128803696613</c:v>
                </c:pt>
                <c:pt idx="71" formatCode="0.00">
                  <c:v>0.93149128803696613</c:v>
                </c:pt>
                <c:pt idx="72" formatCode="0.00">
                  <c:v>0.59342377025151927</c:v>
                </c:pt>
                <c:pt idx="73" formatCode="0.00">
                  <c:v>0.59342377025151927</c:v>
                </c:pt>
                <c:pt idx="74" formatCode="0.00">
                  <c:v>0.33631602355786966</c:v>
                </c:pt>
                <c:pt idx="75" formatCode="0.00">
                  <c:v>0.33631602355786966</c:v>
                </c:pt>
                <c:pt idx="76" formatCode="0.00">
                  <c:v>0.25987137264649729</c:v>
                </c:pt>
                <c:pt idx="77" formatCode="0.00">
                  <c:v>0.25987137264649729</c:v>
                </c:pt>
                <c:pt idx="78" formatCode="0.00">
                  <c:v>0.2467497297365589</c:v>
                </c:pt>
                <c:pt idx="79" formatCode="0.00">
                  <c:v>0.2467497297365589</c:v>
                </c:pt>
                <c:pt idx="80" formatCode="0.00">
                  <c:v>0.19651467435145237</c:v>
                </c:pt>
                <c:pt idx="81" formatCode="0.00">
                  <c:v>0.19651467435145237</c:v>
                </c:pt>
                <c:pt idx="82" formatCode="0.00">
                  <c:v>0.16983183908594143</c:v>
                </c:pt>
                <c:pt idx="83" formatCode="0.00">
                  <c:v>0.16983183908594143</c:v>
                </c:pt>
                <c:pt idx="84" formatCode="0.00">
                  <c:v>0.15956711047500607</c:v>
                </c:pt>
                <c:pt idx="95" formatCode="0.00">
                  <c:v>4.8506660618770496</c:v>
                </c:pt>
                <c:pt idx="96" formatCode="0.00">
                  <c:v>4.8506660618770496</c:v>
                </c:pt>
                <c:pt idx="97" formatCode="0.00">
                  <c:v>1.9070287179341383</c:v>
                </c:pt>
                <c:pt idx="98" formatCode="0.00">
                  <c:v>0.30422323996731188</c:v>
                </c:pt>
                <c:pt idx="99" formatCode="0.00">
                  <c:v>0.30422323996731188</c:v>
                </c:pt>
                <c:pt idx="100" formatCode="0.00">
                  <c:v>0.22179982246577992</c:v>
                </c:pt>
                <c:pt idx="101" formatCode="0.00">
                  <c:v>0.22179982246577992</c:v>
                </c:pt>
                <c:pt idx="102" formatCode="0.00">
                  <c:v>0.21217411890498167</c:v>
                </c:pt>
                <c:pt idx="103" formatCode="0.00">
                  <c:v>0.21217411890498167</c:v>
                </c:pt>
                <c:pt idx="104" formatCode="0.00">
                  <c:v>0.16087068435096644</c:v>
                </c:pt>
                <c:pt idx="105" formatCode="0.00">
                  <c:v>2.8386572031111323</c:v>
                </c:pt>
                <c:pt idx="106" formatCode="0.00">
                  <c:v>3.2230037130330804</c:v>
                </c:pt>
                <c:pt idx="107" formatCode="0.00">
                  <c:v>2.0107001399090176</c:v>
                </c:pt>
                <c:pt idx="108" formatCode="0.00">
                  <c:v>2.0107001399090176</c:v>
                </c:pt>
                <c:pt idx="109" formatCode="0.00">
                  <c:v>0.53954777447761859</c:v>
                </c:pt>
                <c:pt idx="110" formatCode="0.00">
                  <c:v>0.53954777447761859</c:v>
                </c:pt>
                <c:pt idx="111" formatCode="0.00">
                  <c:v>0.34981275969693609</c:v>
                </c:pt>
                <c:pt idx="112" formatCode="0.00">
                  <c:v>0.3526400644459064</c:v>
                </c:pt>
                <c:pt idx="113" formatCode="0.00">
                  <c:v>0.38719880662757861</c:v>
                </c:pt>
                <c:pt idx="114" formatCode="0.00">
                  <c:v>0.38719880662757861</c:v>
                </c:pt>
              </c:numCache>
            </c:numRef>
          </c:xVal>
          <c:yVal>
            <c:numRef>
              <c:f>'TODOS DATOS CENTER'!$AK$4:$AK$118</c:f>
              <c:numCache>
                <c:formatCode>General</c:formatCode>
                <c:ptCount val="115"/>
                <c:pt idx="16">
                  <c:v>679.65469043021494</c:v>
                </c:pt>
                <c:pt idx="17">
                  <c:v>677.69780023949363</c:v>
                </c:pt>
                <c:pt idx="18">
                  <c:v>444.82183933087998</c:v>
                </c:pt>
                <c:pt idx="19">
                  <c:v>446.04275840771749</c:v>
                </c:pt>
                <c:pt idx="22">
                  <c:v>87.949758027662554</c:v>
                </c:pt>
                <c:pt idx="23">
                  <c:v>88.337154492368882</c:v>
                </c:pt>
                <c:pt idx="24">
                  <c:v>58.74551457499755</c:v>
                </c:pt>
                <c:pt idx="25">
                  <c:v>59.097166951489363</c:v>
                </c:pt>
                <c:pt idx="26">
                  <c:v>687.73993048560692</c:v>
                </c:pt>
                <c:pt idx="27">
                  <c:v>687.73993048560692</c:v>
                </c:pt>
                <c:pt idx="30">
                  <c:v>309.22454753404872</c:v>
                </c:pt>
                <c:pt idx="31">
                  <c:v>309.22454753404872</c:v>
                </c:pt>
                <c:pt idx="34">
                  <c:v>118.46712761453206</c:v>
                </c:pt>
                <c:pt idx="35">
                  <c:v>118.46712761453206</c:v>
                </c:pt>
                <c:pt idx="36">
                  <c:v>77.345441630456747</c:v>
                </c:pt>
                <c:pt idx="37">
                  <c:v>77.345441630456747</c:v>
                </c:pt>
                <c:pt idx="38">
                  <c:v>53.029305974555704</c:v>
                </c:pt>
                <c:pt idx="39">
                  <c:v>53.029305974555704</c:v>
                </c:pt>
                <c:pt idx="40">
                  <c:v>47.479262398922458</c:v>
                </c:pt>
                <c:pt idx="41">
                  <c:v>43.846733695264405</c:v>
                </c:pt>
                <c:pt idx="42">
                  <c:v>34.117089936585188</c:v>
                </c:pt>
                <c:pt idx="43">
                  <c:v>34.117089936585188</c:v>
                </c:pt>
                <c:pt idx="44">
                  <c:v>28.481759527180468</c:v>
                </c:pt>
                <c:pt idx="45">
                  <c:v>28.546957085108421</c:v>
                </c:pt>
                <c:pt idx="56">
                  <c:v>640.76330654505057</c:v>
                </c:pt>
                <c:pt idx="57">
                  <c:v>641.47146663879619</c:v>
                </c:pt>
                <c:pt idx="58">
                  <c:v>455.39717927679442</c:v>
                </c:pt>
                <c:pt idx="59">
                  <c:v>224.02460838268118</c:v>
                </c:pt>
                <c:pt idx="60">
                  <c:v>224.02460838268118</c:v>
                </c:pt>
                <c:pt idx="61">
                  <c:v>79.336030884040426</c:v>
                </c:pt>
                <c:pt idx="62">
                  <c:v>79.336030884040426</c:v>
                </c:pt>
                <c:pt idx="63">
                  <c:v>53.856604146700008</c:v>
                </c:pt>
                <c:pt idx="64">
                  <c:v>53.856604146700008</c:v>
                </c:pt>
                <c:pt idx="66">
                  <c:v>674.06858090086462</c:v>
                </c:pt>
                <c:pt idx="67">
                  <c:v>671.57405709942702</c:v>
                </c:pt>
                <c:pt idx="68">
                  <c:v>462.96270207334874</c:v>
                </c:pt>
                <c:pt idx="69" formatCode="0.00">
                  <c:v>462.96270207334874</c:v>
                </c:pt>
                <c:pt idx="70" formatCode="0.00">
                  <c:v>319.87915098841256</c:v>
                </c:pt>
                <c:pt idx="71" formatCode="0.00">
                  <c:v>319.87915098841256</c:v>
                </c:pt>
                <c:pt idx="72" formatCode="0.00">
                  <c:v>236.58247145066085</c:v>
                </c:pt>
                <c:pt idx="73" formatCode="0.00">
                  <c:v>236.58247145066085</c:v>
                </c:pt>
                <c:pt idx="74" formatCode="0.00">
                  <c:v>144.83382424621223</c:v>
                </c:pt>
                <c:pt idx="75" formatCode="0.00">
                  <c:v>144.83382424621223</c:v>
                </c:pt>
                <c:pt idx="76" formatCode="0.00">
                  <c:v>110.21057332239478</c:v>
                </c:pt>
                <c:pt idx="77" formatCode="0.00">
                  <c:v>110.21057332239478</c:v>
                </c:pt>
                <c:pt idx="78" formatCode="0.00">
                  <c:v>103.86804642164012</c:v>
                </c:pt>
                <c:pt idx="79" formatCode="0.00">
                  <c:v>103.86804642164012</c:v>
                </c:pt>
                <c:pt idx="80" formatCode="0.00">
                  <c:v>78.549172013334385</c:v>
                </c:pt>
                <c:pt idx="81" formatCode="0.00">
                  <c:v>78.549172013334385</c:v>
                </c:pt>
                <c:pt idx="82" formatCode="0.00">
                  <c:v>64.530976046389156</c:v>
                </c:pt>
                <c:pt idx="83" formatCode="0.00">
                  <c:v>64.530976046389156</c:v>
                </c:pt>
                <c:pt idx="84" formatCode="0.00">
                  <c:v>59.067986961002987</c:v>
                </c:pt>
                <c:pt idx="95">
                  <c:v>625.20705163250705</c:v>
                </c:pt>
                <c:pt idx="96">
                  <c:v>625.20705163250705</c:v>
                </c:pt>
                <c:pt idx="97">
                  <c:v>458.11820074395098</c:v>
                </c:pt>
                <c:pt idx="98">
                  <c:v>130.77780851121679</c:v>
                </c:pt>
                <c:pt idx="99">
                  <c:v>130.77780851121679</c:v>
                </c:pt>
                <c:pt idx="100">
                  <c:v>91.490694033206879</c:v>
                </c:pt>
                <c:pt idx="101">
                  <c:v>91.490694033206879</c:v>
                </c:pt>
                <c:pt idx="102">
                  <c:v>86.608725656940251</c:v>
                </c:pt>
                <c:pt idx="103">
                  <c:v>86.608725656940251</c:v>
                </c:pt>
                <c:pt idx="104">
                  <c:v>59.763204517375144</c:v>
                </c:pt>
                <c:pt idx="105" formatCode="0.00">
                  <c:v>532.45266306534802</c:v>
                </c:pt>
                <c:pt idx="106" formatCode="0.00">
                  <c:v>555.31237076203627</c:v>
                </c:pt>
                <c:pt idx="107" formatCode="0.00">
                  <c:v>468.20406833801877</c:v>
                </c:pt>
                <c:pt idx="108" formatCode="0.00">
                  <c:v>468.20406833801877</c:v>
                </c:pt>
                <c:pt idx="109" formatCode="0.00">
                  <c:v>219.96201005686143</c:v>
                </c:pt>
                <c:pt idx="110" formatCode="0.00">
                  <c:v>219.96201005686143</c:v>
                </c:pt>
                <c:pt idx="111" formatCode="0.00">
                  <c:v>150.54494298885547</c:v>
                </c:pt>
                <c:pt idx="112" formatCode="0.00">
                  <c:v>151.72666988857193</c:v>
                </c:pt>
                <c:pt idx="113" formatCode="0.00">
                  <c:v>165.77342585358068</c:v>
                </c:pt>
                <c:pt idx="114" formatCode="0.00">
                  <c:v>165.77342585358068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CE9-4897-BF40-2C397CF62561}"/>
            </c:ext>
          </c:extLst>
        </c:ser>
        <c:ser>
          <c:idx val="5"/>
          <c:order val="5"/>
          <c:tx>
            <c:v>DN250PN10-Center III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'TODOS DATOS CENTER'!$AP$4:$AP$96</c:f>
              <c:numCache>
                <c:formatCode>General</c:formatCode>
                <c:ptCount val="93"/>
                <c:pt idx="16">
                  <c:v>2.2798410096662733</c:v>
                </c:pt>
                <c:pt idx="17">
                  <c:v>0.63491495449288948</c:v>
                </c:pt>
                <c:pt idx="18">
                  <c:v>0.36312435766561924</c:v>
                </c:pt>
                <c:pt idx="19">
                  <c:v>0.24844137586020532</c:v>
                </c:pt>
                <c:pt idx="20">
                  <c:v>0.1545243947513246</c:v>
                </c:pt>
                <c:pt idx="21">
                  <c:v>0.13546118946135477</c:v>
                </c:pt>
                <c:pt idx="22">
                  <c:v>0.1255501166636159</c:v>
                </c:pt>
                <c:pt idx="23">
                  <c:v>0.11655961037612859</c:v>
                </c:pt>
                <c:pt idx="24">
                  <c:v>0.11451102966251633</c:v>
                </c:pt>
                <c:pt idx="26">
                  <c:v>1.9483252752703273</c:v>
                </c:pt>
                <c:pt idx="27">
                  <c:v>0.7513690343974373</c:v>
                </c:pt>
                <c:pt idx="28">
                  <c:v>0.39760967189405177</c:v>
                </c:pt>
                <c:pt idx="29">
                  <c:v>0.30461839907119892</c:v>
                </c:pt>
                <c:pt idx="30">
                  <c:v>0.25601636730997557</c:v>
                </c:pt>
                <c:pt idx="31">
                  <c:v>0.221672128443135</c:v>
                </c:pt>
                <c:pt idx="32">
                  <c:v>0.20095501506303237</c:v>
                </c:pt>
                <c:pt idx="33">
                  <c:v>0.18314747758085548</c:v>
                </c:pt>
                <c:pt idx="34">
                  <c:v>0.17675960523326739</c:v>
                </c:pt>
                <c:pt idx="46">
                  <c:v>2.4116544285966057</c:v>
                </c:pt>
                <c:pt idx="47">
                  <c:v>0.73704961497991972</c:v>
                </c:pt>
                <c:pt idx="48">
                  <c:v>0.43576298283495407</c:v>
                </c:pt>
                <c:pt idx="49">
                  <c:v>0.30919642480893755</c:v>
                </c:pt>
                <c:pt idx="50">
                  <c:v>0.25206294888540992</c:v>
                </c:pt>
                <c:pt idx="51">
                  <c:v>0.21411790718226953</c:v>
                </c:pt>
                <c:pt idx="52">
                  <c:v>0.19308653895273237</c:v>
                </c:pt>
                <c:pt idx="53">
                  <c:v>0.17559819174384214</c:v>
                </c:pt>
                <c:pt idx="54">
                  <c:v>0.17024151343310956</c:v>
                </c:pt>
                <c:pt idx="56">
                  <c:v>2.5277823640292647</c:v>
                </c:pt>
                <c:pt idx="57">
                  <c:v>0.79190128266008442</c:v>
                </c:pt>
                <c:pt idx="58">
                  <c:v>0.51399911868090986</c:v>
                </c:pt>
                <c:pt idx="59">
                  <c:v>0.42619964868430033</c:v>
                </c:pt>
                <c:pt idx="60">
                  <c:v>0.34740567859756855</c:v>
                </c:pt>
                <c:pt idx="61">
                  <c:v>0.29926052955493027</c:v>
                </c:pt>
                <c:pt idx="62">
                  <c:v>0.28444652747908533</c:v>
                </c:pt>
                <c:pt idx="63">
                  <c:v>0.26864357091404867</c:v>
                </c:pt>
                <c:pt idx="76">
                  <c:v>2.4273634342018369</c:v>
                </c:pt>
                <c:pt idx="77">
                  <c:v>0.76488893871236807</c:v>
                </c:pt>
                <c:pt idx="78">
                  <c:v>0.44657196492867601</c:v>
                </c:pt>
                <c:pt idx="79">
                  <c:v>0.41573930654660846</c:v>
                </c:pt>
                <c:pt idx="80">
                  <c:v>0.3045923200633584</c:v>
                </c:pt>
                <c:pt idx="81">
                  <c:v>0.2659453041673957</c:v>
                </c:pt>
                <c:pt idx="82">
                  <c:v>0.25381252018136558</c:v>
                </c:pt>
                <c:pt idx="83">
                  <c:v>0.24845468888907818</c:v>
                </c:pt>
                <c:pt idx="84">
                  <c:v>0.226286170634238</c:v>
                </c:pt>
                <c:pt idx="85">
                  <c:v>0.22161560205117681</c:v>
                </c:pt>
                <c:pt idx="86">
                  <c:v>2.7148334908834677</c:v>
                </c:pt>
                <c:pt idx="87">
                  <c:v>0.91805220877765137</c:v>
                </c:pt>
                <c:pt idx="88">
                  <c:v>0.74732832578410635</c:v>
                </c:pt>
                <c:pt idx="89">
                  <c:v>0.56859135369761193</c:v>
                </c:pt>
                <c:pt idx="90">
                  <c:v>0.44608361630000554</c:v>
                </c:pt>
                <c:pt idx="91">
                  <c:v>0.40078116447523376</c:v>
                </c:pt>
                <c:pt idx="92">
                  <c:v>0.3797456304270268</c:v>
                </c:pt>
              </c:numCache>
            </c:numRef>
          </c:xVal>
          <c:yVal>
            <c:numRef>
              <c:f>'TODOS DATOS CENTER'!$AS$4:$AS$96</c:f>
              <c:numCache>
                <c:formatCode>General</c:formatCode>
                <c:ptCount val="93"/>
                <c:pt idx="16">
                  <c:v>390.43585130797965</c:v>
                </c:pt>
                <c:pt idx="17">
                  <c:v>197.33153661626238</c:v>
                </c:pt>
                <c:pt idx="18">
                  <c:v>123.86647458752695</c:v>
                </c:pt>
                <c:pt idx="19">
                  <c:v>83.092614531852306</c:v>
                </c:pt>
                <c:pt idx="20">
                  <c:v>44.744546414916215</c:v>
                </c:pt>
                <c:pt idx="21">
                  <c:v>36.659386538909025</c:v>
                </c:pt>
                <c:pt idx="22">
                  <c:v>32.47749002443642</c:v>
                </c:pt>
                <c:pt idx="23">
                  <c:v>28.719185557838642</c:v>
                </c:pt>
                <c:pt idx="24">
                  <c:v>27.869564197982726</c:v>
                </c:pt>
                <c:pt idx="26">
                  <c:v>366.84536202579113</c:v>
                </c:pt>
                <c:pt idx="27">
                  <c:v>221.75339460706141</c:v>
                </c:pt>
                <c:pt idx="28">
                  <c:v>134.81931599292079</c:v>
                </c:pt>
                <c:pt idx="29">
                  <c:v>103.93694869117714</c:v>
                </c:pt>
                <c:pt idx="30">
                  <c:v>86.003107750822238</c:v>
                </c:pt>
                <c:pt idx="31">
                  <c:v>72.56361656415821</c:v>
                </c:pt>
                <c:pt idx="32">
                  <c:v>64.168245114571661</c:v>
                </c:pt>
                <c:pt idx="33">
                  <c:v>56.800682025405948</c:v>
                </c:pt>
                <c:pt idx="34">
                  <c:v>54.128964821534694</c:v>
                </c:pt>
                <c:pt idx="46">
                  <c:v>398.77369780340075</c:v>
                </c:pt>
                <c:pt idx="47">
                  <c:v>218.92429219611225</c:v>
                </c:pt>
                <c:pt idx="48">
                  <c:v>146.3053655238524</c:v>
                </c:pt>
                <c:pt idx="49">
                  <c:v>105.56054517664354</c:v>
                </c:pt>
                <c:pt idx="50">
                  <c:v>84.487967432788764</c:v>
                </c:pt>
                <c:pt idx="51">
                  <c:v>69.526073648212531</c:v>
                </c:pt>
                <c:pt idx="52">
                  <c:v>60.928539327972636</c:v>
                </c:pt>
                <c:pt idx="53">
                  <c:v>53.641792442498556</c:v>
                </c:pt>
                <c:pt idx="54">
                  <c:v>51.389771753722208</c:v>
                </c:pt>
                <c:pt idx="56">
                  <c:v>405.70387792374868</c:v>
                </c:pt>
                <c:pt idx="57">
                  <c:v>229.52293477648763</c:v>
                </c:pt>
                <c:pt idx="58">
                  <c:v>167.98994423988589</c:v>
                </c:pt>
                <c:pt idx="59">
                  <c:v>143.48599269546938</c:v>
                </c:pt>
                <c:pt idx="60">
                  <c:v>118.68347675783168</c:v>
                </c:pt>
                <c:pt idx="61">
                  <c:v>102.02256610712789</c:v>
                </c:pt>
                <c:pt idx="62">
                  <c:v>96.649087349732724</c:v>
                </c:pt>
                <c:pt idx="63">
                  <c:v>90.785742132146822</c:v>
                </c:pt>
                <c:pt idx="76">
                  <c:v>399.73302062930776</c:v>
                </c:pt>
                <c:pt idx="77">
                  <c:v>224.38347688301192</c:v>
                </c:pt>
                <c:pt idx="78">
                  <c:v>149.44555455387354</c:v>
                </c:pt>
                <c:pt idx="79">
                  <c:v>140.35704549797364</c:v>
                </c:pt>
                <c:pt idx="80">
                  <c:v>103.92766777127989</c:v>
                </c:pt>
                <c:pt idx="81">
                  <c:v>89.771032385297957</c:v>
                </c:pt>
                <c:pt idx="82">
                  <c:v>85.159528237984517</c:v>
                </c:pt>
                <c:pt idx="83">
                  <c:v>83.097756804403488</c:v>
                </c:pt>
                <c:pt idx="84">
                  <c:v>74.404924107061547</c:v>
                </c:pt>
                <c:pt idx="85">
                  <c:v>72.540992292741578</c:v>
                </c:pt>
                <c:pt idx="86">
                  <c:v>416.13711749055363</c:v>
                </c:pt>
                <c:pt idx="87">
                  <c:v>251.6839884530539</c:v>
                </c:pt>
                <c:pt idx="88">
                  <c:v>220.95964935417621</c:v>
                </c:pt>
                <c:pt idx="89">
                  <c:v>181.80603438778741</c:v>
                </c:pt>
                <c:pt idx="90">
                  <c:v>149.30472845294045</c:v>
                </c:pt>
                <c:pt idx="91">
                  <c:v>135.79873884889875</c:v>
                </c:pt>
                <c:pt idx="92">
                  <c:v>129.21579611664723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F6C-45C1-BF5F-9373E81653F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99037487"/>
        <c:axId val="1899033743"/>
      </c:scatterChart>
      <c:valAx>
        <c:axId val="1899037487"/>
        <c:scaling>
          <c:orientation val="minMax"/>
          <c:max val="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f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99033743"/>
        <c:crosses val="autoZero"/>
        <c:crossBetween val="midCat"/>
        <c:majorUnit val="0.5"/>
      </c:valAx>
      <c:valAx>
        <c:axId val="1899033743"/>
        <c:scaling>
          <c:orientation val="minMax"/>
          <c:max val="30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/>
                  <a:t>Rugosidad absoluta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899037487"/>
        <c:crosses val="autoZero"/>
        <c:crossBetween val="midCat"/>
        <c:majorUnit val="25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59877096326820711"/>
          <c:y val="5.7735997188780468E-2"/>
          <c:w val="0.17860213276107706"/>
          <c:h val="0.2571525210039082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chart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chart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zoomScale="103" workbookViewId="0" zoomToFit="1"/>
  </sheetViews>
  <pageMargins left="0.7" right="0.7" top="0.75" bottom="0.75" header="0.3" footer="0.3"/>
  <pageSetup paperSize="9" orientation="landscape" r:id="rId1"/>
  <drawing r:id="rId2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zoomScale="103" workbookViewId="0" zoomToFit="1"/>
  </sheetViews>
  <pageMargins left="0.7" right="0.7" top="0.75" bottom="0.75" header="0.3" footer="0.3"/>
  <pageSetup paperSize="9" orientation="landscape" r:id="rId1"/>
  <drawing r:id="rId2"/>
</chartsheet>
</file>

<file path=xl/chartsheets/sheet3.xml><?xml version="1.0" encoding="utf-8"?>
<chartsheet xmlns="http://schemas.openxmlformats.org/spreadsheetml/2006/main" xmlns:r="http://schemas.openxmlformats.org/officeDocument/2006/relationships">
  <sheetPr/>
  <sheetViews>
    <sheetView zoomScale="103" workbookViewId="0" zoomToFit="1"/>
  </sheetViews>
  <pageMargins left="0.7" right="0.7" top="0.75" bottom="0.75" header="0.3" footer="0.3"/>
  <pageSetup paperSize="9" orientation="landscape" r:id="rId1"/>
  <drawing r:id="rId2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303058" cy="6075655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9303058" cy="6075655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9303058" cy="6075655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247650</xdr:colOff>
      <xdr:row>0</xdr:row>
      <xdr:rowOff>28574</xdr:rowOff>
    </xdr:from>
    <xdr:to>
      <xdr:col>11</xdr:col>
      <xdr:colOff>428625</xdr:colOff>
      <xdr:row>42</xdr:row>
      <xdr:rowOff>152399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4642" t="7501" r="21944" b="5359"/>
        <a:stretch/>
      </xdr:blipFill>
      <xdr:spPr>
        <a:xfrm>
          <a:off x="247650" y="28574"/>
          <a:ext cx="8562975" cy="896302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14</xdr:col>
      <xdr:colOff>3483830</xdr:colOff>
      <xdr:row>6</xdr:row>
      <xdr:rowOff>114300</xdr:rowOff>
    </xdr:to>
    <xdr:pic>
      <xdr:nvPicPr>
        <xdr:cNvPr id="7" name="Imagen 6" descr="https://victoryepes.blogs.upv.es/files/2022/12/Hazen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90500"/>
          <a:ext cx="3483830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533400</xdr:colOff>
      <xdr:row>14</xdr:row>
      <xdr:rowOff>85725</xdr:rowOff>
    </xdr:from>
    <xdr:to>
      <xdr:col>14</xdr:col>
      <xdr:colOff>2971800</xdr:colOff>
      <xdr:row>18</xdr:row>
      <xdr:rowOff>9525</xdr:rowOff>
    </xdr:to>
    <xdr:pic>
      <xdr:nvPicPr>
        <xdr:cNvPr id="8" name="Imagen 7" descr="https://www.lifeder.com/wp-content/uploads/2019/06/rugosidad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1400" y="3505200"/>
          <a:ext cx="24384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314325</xdr:colOff>
      <xdr:row>43</xdr:row>
      <xdr:rowOff>142875</xdr:rowOff>
    </xdr:from>
    <xdr:to>
      <xdr:col>12</xdr:col>
      <xdr:colOff>361950</xdr:colOff>
      <xdr:row>95</xdr:row>
      <xdr:rowOff>142875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4642" r="20225" b="3692"/>
        <a:stretch/>
      </xdr:blipFill>
      <xdr:spPr>
        <a:xfrm>
          <a:off x="314325" y="9172575"/>
          <a:ext cx="9191625" cy="99060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14</xdr:col>
      <xdr:colOff>304800</xdr:colOff>
      <xdr:row>24</xdr:row>
      <xdr:rowOff>114300</xdr:rowOff>
    </xdr:to>
    <xdr:sp macro="" textlink="">
      <xdr:nvSpPr>
        <xdr:cNvPr id="4100" name="AutoShape 4" descr="{\displaystyle h_{f}=f\cdot {\frac {L}{D}}\cdot {\frac {v^{2}}{2g}}}"/>
        <xdr:cNvSpPr>
          <a:spLocks noChangeAspect="1" noChangeArrowheads="1"/>
        </xdr:cNvSpPr>
      </xdr:nvSpPr>
      <xdr:spPr bwMode="auto">
        <a:xfrm>
          <a:off x="10668000" y="51339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T141"/>
  <sheetViews>
    <sheetView tabSelected="1" topLeftCell="S1" workbookViewId="0">
      <pane ySplit="3" topLeftCell="A70" activePane="bottomLeft" state="frozen"/>
      <selection pane="bottomLeft" activeCell="AG2" sqref="AG2"/>
    </sheetView>
  </sheetViews>
  <sheetFormatPr baseColWidth="10" defaultRowHeight="15" x14ac:dyDescent="0.25"/>
  <cols>
    <col min="2" max="2" width="12.5703125" bestFit="1" customWidth="1"/>
    <col min="3" max="3" width="14.5703125" bestFit="1" customWidth="1"/>
    <col min="4" max="4" width="14.5703125" customWidth="1"/>
    <col min="5" max="5" width="13.5703125" bestFit="1" customWidth="1"/>
    <col min="6" max="6" width="13.5703125" customWidth="1"/>
    <col min="7" max="8" width="14.5703125" customWidth="1"/>
    <col min="10" max="10" width="11.5703125" bestFit="1" customWidth="1"/>
    <col min="11" max="11" width="13.5703125" bestFit="1" customWidth="1"/>
    <col min="12" max="12" width="13.5703125" customWidth="1"/>
    <col min="13" max="13" width="12.5703125" bestFit="1" customWidth="1"/>
    <col min="14" max="14" width="12.5703125" customWidth="1"/>
    <col min="15" max="15" width="13.5703125" bestFit="1" customWidth="1"/>
    <col min="18" max="18" width="11.5703125" bestFit="1" customWidth="1"/>
    <col min="19" max="19" width="13.5703125" bestFit="1" customWidth="1"/>
    <col min="20" max="20" width="13.5703125" customWidth="1"/>
    <col min="21" max="21" width="11.5703125" bestFit="1" customWidth="1"/>
    <col min="22" max="22" width="11.5703125" customWidth="1"/>
    <col min="23" max="23" width="13.5703125" bestFit="1" customWidth="1"/>
    <col min="25" max="25" width="11.5703125" bestFit="1" customWidth="1"/>
    <col min="26" max="26" width="13.5703125" bestFit="1" customWidth="1"/>
    <col min="27" max="27" width="13.5703125" customWidth="1"/>
    <col min="28" max="28" width="11.5703125" bestFit="1" customWidth="1"/>
    <col min="29" max="29" width="11.5703125" customWidth="1"/>
    <col min="30" max="30" width="12.5703125" bestFit="1" customWidth="1"/>
    <col min="32" max="32" width="11.5703125" bestFit="1" customWidth="1"/>
    <col min="33" max="33" width="12.5703125" bestFit="1" customWidth="1"/>
    <col min="34" max="37" width="11.5703125" bestFit="1" customWidth="1"/>
    <col min="38" max="38" width="11.5703125" customWidth="1"/>
  </cols>
  <sheetData>
    <row r="1" spans="1:46" x14ac:dyDescent="0.25">
      <c r="B1" s="21" t="s">
        <v>94</v>
      </c>
      <c r="C1" s="21" t="s">
        <v>90</v>
      </c>
      <c r="D1" s="21" t="s">
        <v>91</v>
      </c>
      <c r="E1" s="21"/>
      <c r="F1" s="21"/>
      <c r="G1" s="21"/>
      <c r="J1" s="24" t="s">
        <v>69</v>
      </c>
      <c r="K1" s="25" t="s">
        <v>96</v>
      </c>
      <c r="L1" s="25" t="s">
        <v>91</v>
      </c>
      <c r="M1" s="25"/>
      <c r="N1" s="25"/>
      <c r="O1" s="25"/>
      <c r="R1" s="22" t="s">
        <v>68</v>
      </c>
      <c r="S1" s="24" t="s">
        <v>69</v>
      </c>
      <c r="T1" s="22" t="s">
        <v>91</v>
      </c>
      <c r="U1" s="22"/>
      <c r="V1" s="22"/>
      <c r="W1" s="22"/>
      <c r="Y1" s="24" t="s">
        <v>67</v>
      </c>
      <c r="Z1" s="24" t="s">
        <v>69</v>
      </c>
      <c r="AA1" s="24" t="s">
        <v>91</v>
      </c>
      <c r="AB1" s="24"/>
      <c r="AC1" s="24"/>
      <c r="AD1" s="24"/>
      <c r="AF1" s="23" t="s">
        <v>66</v>
      </c>
      <c r="AG1" s="23" t="s">
        <v>70</v>
      </c>
      <c r="AH1" s="49" t="s">
        <v>90</v>
      </c>
      <c r="AI1" s="23" t="s">
        <v>91</v>
      </c>
      <c r="AJ1" s="23"/>
      <c r="AK1" s="23"/>
      <c r="AL1" s="23"/>
      <c r="AN1" s="44" t="s">
        <v>66</v>
      </c>
      <c r="AO1" s="44" t="s">
        <v>70</v>
      </c>
      <c r="AP1" s="44" t="s">
        <v>91</v>
      </c>
      <c r="AQ1" s="44"/>
      <c r="AR1" s="44"/>
      <c r="AS1" s="44"/>
      <c r="AT1" s="44"/>
    </row>
    <row r="2" spans="1:46" x14ac:dyDescent="0.25">
      <c r="B2" s="21" t="s">
        <v>43</v>
      </c>
      <c r="C2" s="21">
        <v>2017</v>
      </c>
      <c r="D2" s="21" t="s">
        <v>95</v>
      </c>
      <c r="E2" s="21"/>
      <c r="F2" s="21"/>
      <c r="G2" s="21"/>
      <c r="J2" s="25" t="s">
        <v>58</v>
      </c>
      <c r="K2" s="59">
        <v>45017</v>
      </c>
      <c r="L2" s="25" t="s">
        <v>95</v>
      </c>
      <c r="M2" s="25"/>
      <c r="N2" s="25"/>
      <c r="O2" s="25"/>
      <c r="R2" s="22" t="s">
        <v>65</v>
      </c>
      <c r="S2" s="60">
        <v>45017</v>
      </c>
      <c r="T2" s="22" t="s">
        <v>95</v>
      </c>
      <c r="U2" s="22"/>
      <c r="V2" s="22"/>
      <c r="W2" s="22"/>
      <c r="Y2" s="24" t="s">
        <v>64</v>
      </c>
      <c r="Z2" s="61">
        <v>45108</v>
      </c>
      <c r="AA2" s="24" t="s">
        <v>95</v>
      </c>
      <c r="AB2" s="24"/>
      <c r="AC2" s="24"/>
      <c r="AD2" s="24"/>
      <c r="AF2" s="23" t="s">
        <v>59</v>
      </c>
      <c r="AG2" s="49">
        <v>45200</v>
      </c>
      <c r="AH2" s="49">
        <v>45200</v>
      </c>
      <c r="AI2" s="23" t="s">
        <v>92</v>
      </c>
      <c r="AJ2" s="23"/>
      <c r="AK2" s="23"/>
      <c r="AL2" s="23"/>
      <c r="AN2" s="44" t="s">
        <v>58</v>
      </c>
      <c r="AO2" s="44"/>
      <c r="AP2" s="44" t="s">
        <v>95</v>
      </c>
      <c r="AQ2" s="44"/>
      <c r="AR2" s="44"/>
      <c r="AS2" s="44"/>
      <c r="AT2" s="44"/>
    </row>
    <row r="3" spans="1:46" x14ac:dyDescent="0.25">
      <c r="A3" t="s">
        <v>44</v>
      </c>
      <c r="B3" s="21" t="s">
        <v>31</v>
      </c>
      <c r="C3" s="50" t="s">
        <v>6</v>
      </c>
      <c r="D3" s="21" t="s">
        <v>33</v>
      </c>
      <c r="E3" s="50" t="s">
        <v>62</v>
      </c>
      <c r="F3" s="21" t="s">
        <v>32</v>
      </c>
      <c r="G3" s="21" t="s">
        <v>71</v>
      </c>
      <c r="H3" s="21" t="s">
        <v>93</v>
      </c>
      <c r="J3" s="25" t="s">
        <v>31</v>
      </c>
      <c r="K3" s="50" t="s">
        <v>6</v>
      </c>
      <c r="L3" s="25" t="s">
        <v>33</v>
      </c>
      <c r="M3" s="50" t="s">
        <v>61</v>
      </c>
      <c r="N3" s="25" t="s">
        <v>32</v>
      </c>
      <c r="O3" s="25" t="s">
        <v>71</v>
      </c>
      <c r="P3" s="25" t="s">
        <v>93</v>
      </c>
      <c r="R3" s="22" t="s">
        <v>31</v>
      </c>
      <c r="S3" s="50" t="s">
        <v>6</v>
      </c>
      <c r="T3" s="22" t="s">
        <v>33</v>
      </c>
      <c r="U3" s="50" t="s">
        <v>60</v>
      </c>
      <c r="V3" s="22" t="s">
        <v>32</v>
      </c>
      <c r="W3" s="22" t="s">
        <v>71</v>
      </c>
      <c r="Y3" s="24" t="s">
        <v>31</v>
      </c>
      <c r="Z3" s="50" t="s">
        <v>6</v>
      </c>
      <c r="AA3" s="24" t="s">
        <v>33</v>
      </c>
      <c r="AB3" s="50" t="s">
        <v>60</v>
      </c>
      <c r="AC3" s="24" t="s">
        <v>32</v>
      </c>
      <c r="AD3" s="24" t="s">
        <v>71</v>
      </c>
      <c r="AF3" s="23" t="s">
        <v>31</v>
      </c>
      <c r="AG3" s="50" t="s">
        <v>6</v>
      </c>
      <c r="AH3" s="23" t="s">
        <v>33</v>
      </c>
      <c r="AI3" s="50" t="s">
        <v>60</v>
      </c>
      <c r="AJ3" s="23" t="s">
        <v>32</v>
      </c>
      <c r="AK3" s="23" t="s">
        <v>71</v>
      </c>
      <c r="AL3" s="23" t="s">
        <v>93</v>
      </c>
      <c r="AN3" s="44" t="s">
        <v>31</v>
      </c>
      <c r="AO3" s="50" t="s">
        <v>6</v>
      </c>
      <c r="AP3" s="44" t="s">
        <v>33</v>
      </c>
      <c r="AQ3" s="50" t="s">
        <v>61</v>
      </c>
      <c r="AR3" s="44" t="s">
        <v>32</v>
      </c>
      <c r="AS3" s="44" t="s">
        <v>89</v>
      </c>
      <c r="AT3" s="44" t="s">
        <v>93</v>
      </c>
    </row>
    <row r="4" spans="1:46" s="45" customFormat="1" x14ac:dyDescent="0.25">
      <c r="A4" s="45" t="s">
        <v>45</v>
      </c>
      <c r="B4" s="46">
        <v>2.9942430197939447</v>
      </c>
      <c r="C4" s="46">
        <v>245.82078929298024</v>
      </c>
      <c r="D4" s="46">
        <v>1.308093761011477E-2</v>
      </c>
      <c r="E4" s="46">
        <v>0.37853502060006283</v>
      </c>
      <c r="F4" s="46">
        <f>B4*170.4/1000/0.000001003</f>
        <v>508692.93177755555</v>
      </c>
      <c r="G4" s="46">
        <v>2.6789779840449897E-2</v>
      </c>
      <c r="H4" s="46">
        <f>G4/170.4</f>
        <v>1.5721701784301582E-4</v>
      </c>
      <c r="I4" s="46"/>
      <c r="J4" s="46">
        <v>1.2447480260748909</v>
      </c>
      <c r="K4" s="51">
        <v>180.07732451971304</v>
      </c>
      <c r="L4" s="47">
        <v>5.1424583777043651E-3</v>
      </c>
      <c r="M4" s="51">
        <v>1.9373307270665555E-2</v>
      </c>
      <c r="N4" s="46">
        <f>J4*226.2/1000/0.000001003</f>
        <v>280719.84396624158</v>
      </c>
      <c r="O4" s="46">
        <v>8.9177874782473554E-5</v>
      </c>
      <c r="P4" s="46"/>
      <c r="Q4" s="46"/>
      <c r="R4" s="46">
        <v>0.39301979965692685</v>
      </c>
      <c r="S4" s="51">
        <v>90.260249999999999</v>
      </c>
      <c r="T4" s="46"/>
      <c r="U4" s="51"/>
      <c r="V4" s="46"/>
      <c r="W4" s="46"/>
      <c r="X4" s="46"/>
      <c r="Y4" s="46"/>
      <c r="Z4" s="51"/>
      <c r="AA4" s="46"/>
      <c r="AB4" s="51"/>
      <c r="AC4" s="46"/>
      <c r="AD4" s="46"/>
      <c r="AE4" s="46"/>
      <c r="AG4" s="50"/>
      <c r="AI4" s="51"/>
      <c r="AO4" s="50"/>
      <c r="AQ4" s="50"/>
    </row>
    <row r="5" spans="1:46" s="45" customFormat="1" x14ac:dyDescent="0.25">
      <c r="A5" s="45" t="s">
        <v>45</v>
      </c>
      <c r="B5" s="46">
        <v>4.8168347583154967</v>
      </c>
      <c r="C5" s="46">
        <v>395.45157636017865</v>
      </c>
      <c r="D5" s="46">
        <v>1.1982095228267861E-2</v>
      </c>
      <c r="E5" s="46">
        <v>0.89732416207585897</v>
      </c>
      <c r="F5" s="46">
        <f t="shared" ref="F5:F64" si="0">B5*170.4/1000/0.000001003</f>
        <v>818333.64189128682</v>
      </c>
      <c r="G5" s="46">
        <v>1.705719828402984E-2</v>
      </c>
      <c r="H5" s="46">
        <f t="shared" ref="H5:H64" si="1">G5/170.4</f>
        <v>1.0010092889688874E-4</v>
      </c>
      <c r="I5" s="46"/>
      <c r="J5" s="46">
        <v>1.730527133123499</v>
      </c>
      <c r="K5" s="51">
        <v>250.35484259759707</v>
      </c>
      <c r="L5" s="47">
        <v>4.0307095950435409E-3</v>
      </c>
      <c r="M5" s="51">
        <v>2.935002152981548E-2</v>
      </c>
      <c r="N5" s="46">
        <f t="shared" ref="N5:N68" si="2">J5*226.2/1000/0.000001003</f>
        <v>390274.41426972632</v>
      </c>
      <c r="O5" s="46">
        <v>1.1147413860723222E-5</v>
      </c>
      <c r="P5" s="46"/>
      <c r="Q5" s="46"/>
      <c r="R5" s="46">
        <v>0.77983298651994959</v>
      </c>
      <c r="S5" s="51">
        <v>179.0951</v>
      </c>
      <c r="T5" s="46"/>
      <c r="U5" s="51"/>
      <c r="V5" s="46"/>
      <c r="W5" s="46"/>
      <c r="X5" s="46"/>
      <c r="Y5" s="46"/>
      <c r="Z5" s="51"/>
      <c r="AA5" s="46"/>
      <c r="AB5" s="51"/>
      <c r="AC5" s="46"/>
      <c r="AD5" s="46"/>
      <c r="AE5" s="46"/>
      <c r="AG5" s="50"/>
      <c r="AI5" s="51"/>
      <c r="AO5" s="50"/>
      <c r="AQ5" s="50"/>
    </row>
    <row r="6" spans="1:46" s="45" customFormat="1" x14ac:dyDescent="0.25">
      <c r="A6" s="45" t="s">
        <v>45</v>
      </c>
      <c r="B6" s="46">
        <v>8.576484429899967</v>
      </c>
      <c r="C6" s="46">
        <v>704.11057418514122</v>
      </c>
      <c r="D6" s="46">
        <v>1.159560474428716E-2</v>
      </c>
      <c r="E6" s="46">
        <v>2.7529930142777448</v>
      </c>
      <c r="F6" s="46">
        <f t="shared" si="0"/>
        <v>1457061.7615702439</v>
      </c>
      <c r="G6" s="46">
        <v>1.4335343615652878E-2</v>
      </c>
      <c r="H6" s="46">
        <f t="shared" si="1"/>
        <v>8.4127603378244588E-5</v>
      </c>
      <c r="I6" s="46"/>
      <c r="J6" s="46">
        <v>2.0820465833562762</v>
      </c>
      <c r="K6" s="51">
        <v>301.20905629269106</v>
      </c>
      <c r="L6" s="47">
        <v>2.7845655832371432E-3</v>
      </c>
      <c r="M6" s="51">
        <v>2.935002152981548E-2</v>
      </c>
      <c r="N6" s="46">
        <f t="shared" si="2"/>
        <v>469550.28629630076</v>
      </c>
      <c r="O6" s="46">
        <v>2.8017617638793125E-7</v>
      </c>
      <c r="P6" s="46"/>
      <c r="Q6" s="46"/>
      <c r="R6" s="46">
        <v>1.1692424220699131</v>
      </c>
      <c r="S6" s="51">
        <v>268.52620000000002</v>
      </c>
      <c r="T6" s="46"/>
      <c r="U6" s="51"/>
      <c r="V6" s="46"/>
      <c r="W6" s="46"/>
      <c r="X6" s="46"/>
      <c r="Y6" s="46"/>
      <c r="Z6" s="51"/>
      <c r="AA6" s="46"/>
      <c r="AB6" s="51"/>
      <c r="AC6" s="46"/>
      <c r="AD6" s="46"/>
      <c r="AE6" s="46"/>
      <c r="AG6" s="50"/>
      <c r="AI6" s="51"/>
      <c r="AO6" s="50"/>
      <c r="AQ6" s="50"/>
    </row>
    <row r="7" spans="1:46" s="45" customFormat="1" x14ac:dyDescent="0.25">
      <c r="A7" s="45" t="s">
        <v>45</v>
      </c>
      <c r="B7" s="46">
        <v>11.025767603570632</v>
      </c>
      <c r="C7" s="46">
        <v>905.19135452713635</v>
      </c>
      <c r="D7" s="46">
        <v>1.1236780511072289E-2</v>
      </c>
      <c r="E7" s="46">
        <v>4.409127581296632</v>
      </c>
      <c r="F7" s="46">
        <f t="shared" si="0"/>
        <v>1873171.2857910625</v>
      </c>
      <c r="G7" s="46">
        <v>1.2101912454832567E-2</v>
      </c>
      <c r="H7" s="46">
        <f t="shared" si="1"/>
        <v>7.1020612997843696E-5</v>
      </c>
      <c r="I7" s="46"/>
      <c r="J7" s="46">
        <v>2.7437302543826805</v>
      </c>
      <c r="K7" s="51">
        <v>396.93463501286806</v>
      </c>
      <c r="L7" s="47">
        <v>3.2385938402762675E-3</v>
      </c>
      <c r="M7" s="51">
        <v>5.9280164307265258E-2</v>
      </c>
      <c r="N7" s="46">
        <f t="shared" si="2"/>
        <v>618775.45716985269</v>
      </c>
      <c r="O7" s="46">
        <v>1.3698813152578445E-6</v>
      </c>
      <c r="P7" s="46"/>
      <c r="Q7" s="46"/>
      <c r="R7" s="46">
        <v>1.5579347051523895</v>
      </c>
      <c r="S7" s="51">
        <v>357.79259999999999</v>
      </c>
      <c r="T7" s="46"/>
      <c r="U7" s="51"/>
      <c r="V7" s="46"/>
      <c r="W7" s="46"/>
      <c r="X7" s="46"/>
      <c r="Y7" s="46"/>
      <c r="Z7" s="51"/>
      <c r="AA7" s="46"/>
      <c r="AB7" s="51"/>
      <c r="AC7" s="46"/>
      <c r="AD7" s="46"/>
      <c r="AE7" s="46"/>
      <c r="AG7" s="50"/>
      <c r="AI7" s="51"/>
      <c r="AO7" s="50"/>
      <c r="AQ7" s="50"/>
    </row>
    <row r="8" spans="1:46" s="45" customFormat="1" x14ac:dyDescent="0.25">
      <c r="A8" s="45" t="s">
        <v>45</v>
      </c>
      <c r="B8" s="46">
        <v>13.695486262871658</v>
      </c>
      <c r="C8" s="46">
        <v>1124.3694050999111</v>
      </c>
      <c r="D8" s="46">
        <v>1.0923402209949582E-2</v>
      </c>
      <c r="E8" s="46">
        <v>6.6131129047407446</v>
      </c>
      <c r="F8" s="46">
        <f t="shared" si="0"/>
        <v>2326730.6671917555</v>
      </c>
      <c r="G8" s="46">
        <v>1.0367468811157951E-2</v>
      </c>
      <c r="H8" s="46">
        <f t="shared" si="1"/>
        <v>6.084195311712412E-5</v>
      </c>
      <c r="I8" s="46"/>
      <c r="J8" s="46">
        <v>3.1297123958147495</v>
      </c>
      <c r="K8" s="51">
        <v>452.77455593297128</v>
      </c>
      <c r="L8" s="47">
        <v>2.0701335388731688E-3</v>
      </c>
      <c r="M8" s="51">
        <v>4.930345004811533E-2</v>
      </c>
      <c r="N8" s="46">
        <f t="shared" si="2"/>
        <v>705823.47351275792</v>
      </c>
      <c r="O8" s="46">
        <v>8.5777667248819494E-9</v>
      </c>
      <c r="P8" s="46"/>
      <c r="Q8" s="46"/>
      <c r="R8" s="46">
        <v>2.3393626701109578</v>
      </c>
      <c r="S8" s="51">
        <v>537.25400000000002</v>
      </c>
      <c r="T8" s="46"/>
      <c r="U8" s="51"/>
      <c r="V8" s="46"/>
      <c r="W8" s="46"/>
      <c r="X8" s="46"/>
      <c r="Y8" s="46"/>
      <c r="Z8" s="51"/>
      <c r="AA8" s="46"/>
      <c r="AB8" s="51"/>
      <c r="AC8" s="46"/>
      <c r="AD8" s="46"/>
      <c r="AE8" s="46"/>
      <c r="AG8" s="50"/>
      <c r="AI8" s="50"/>
      <c r="AO8" s="50"/>
      <c r="AQ8" s="50"/>
    </row>
    <row r="9" spans="1:46" s="45" customFormat="1" x14ac:dyDescent="0.25">
      <c r="A9" s="45" t="s">
        <v>45</v>
      </c>
      <c r="B9" s="46"/>
      <c r="C9" s="46"/>
      <c r="D9" s="46"/>
      <c r="E9" s="46"/>
      <c r="F9" s="46"/>
      <c r="G9" s="46"/>
      <c r="H9" s="46">
        <f t="shared" si="1"/>
        <v>0</v>
      </c>
      <c r="I9" s="46"/>
      <c r="J9" s="46">
        <v>4.7563514204213275</v>
      </c>
      <c r="K9" s="51">
        <v>688.09993695340643</v>
      </c>
      <c r="L9" s="47">
        <v>1.07768401299117E-3</v>
      </c>
      <c r="M9" s="51">
        <v>5.9280164307265258E-2</v>
      </c>
      <c r="N9" s="46">
        <f t="shared" si="2"/>
        <v>1072668.6852435735</v>
      </c>
      <c r="O9" s="46">
        <v>4.9185750713091722E-13</v>
      </c>
      <c r="P9" s="46"/>
      <c r="Q9" s="46"/>
      <c r="R9" s="46"/>
      <c r="S9" s="51"/>
      <c r="T9" s="46"/>
      <c r="U9" s="51"/>
      <c r="V9" s="46"/>
      <c r="W9" s="46"/>
      <c r="X9" s="46"/>
      <c r="Y9" s="46"/>
      <c r="Z9" s="51"/>
      <c r="AA9" s="46"/>
      <c r="AB9" s="51"/>
      <c r="AC9" s="46"/>
      <c r="AD9" s="46"/>
      <c r="AE9" s="46"/>
      <c r="AG9" s="50"/>
      <c r="AI9" s="50"/>
      <c r="AO9" s="50"/>
      <c r="AQ9" s="50"/>
    </row>
    <row r="10" spans="1:46" x14ac:dyDescent="0.25">
      <c r="A10" t="s">
        <v>46</v>
      </c>
      <c r="B10" s="3"/>
      <c r="C10" s="51"/>
      <c r="D10" s="3"/>
      <c r="E10" s="51"/>
      <c r="F10" s="3"/>
      <c r="G10" s="3"/>
      <c r="H10" s="52"/>
      <c r="I10" s="3"/>
      <c r="J10" s="3">
        <v>1.2668153511655595</v>
      </c>
      <c r="K10" s="51">
        <v>183.26979783832127</v>
      </c>
      <c r="L10" s="20">
        <v>3.8190870193713748E-2</v>
      </c>
      <c r="M10" s="51">
        <v>0.14902402115791444</v>
      </c>
      <c r="N10" s="3">
        <f t="shared" si="2"/>
        <v>285696.54280523385</v>
      </c>
      <c r="O10" s="3">
        <v>2.3129487591546498</v>
      </c>
      <c r="P10" s="46">
        <f t="shared" ref="P10:P68" si="3">O10/226.2</f>
        <v>1.0225237662045314E-2</v>
      </c>
      <c r="Q10" s="46"/>
      <c r="R10" s="3">
        <v>1.1467633715938852</v>
      </c>
      <c r="S10" s="51">
        <v>263.36369999999999</v>
      </c>
      <c r="T10" s="3">
        <v>0.16328765359657771</v>
      </c>
      <c r="U10" s="51">
        <v>0.41439910000000002</v>
      </c>
      <c r="V10" s="3">
        <f t="shared" ref="V10:V73" si="4">R10*285/1000/0.000001003</f>
        <v>325850.01087164233</v>
      </c>
      <c r="W10" s="3">
        <v>61.051227092080609</v>
      </c>
      <c r="X10" s="3">
        <f>W10/285</f>
        <v>0.21421483190203722</v>
      </c>
      <c r="Y10" s="3"/>
      <c r="Z10" s="51"/>
      <c r="AA10" s="3"/>
      <c r="AB10" s="51"/>
      <c r="AC10" s="3"/>
      <c r="AD10" s="3"/>
      <c r="AE10" s="3"/>
      <c r="AF10" s="3"/>
      <c r="AG10" s="51"/>
      <c r="AH10" s="3"/>
      <c r="AI10" s="50"/>
      <c r="AO10" s="50"/>
      <c r="AQ10" s="50"/>
    </row>
    <row r="11" spans="1:46" x14ac:dyDescent="0.25">
      <c r="A11" t="s">
        <v>46</v>
      </c>
      <c r="B11" s="3"/>
      <c r="C11" s="51"/>
      <c r="D11" s="3"/>
      <c r="E11" s="51"/>
      <c r="F11" s="3"/>
      <c r="G11" s="3"/>
      <c r="H11" s="52"/>
      <c r="I11" s="3"/>
      <c r="J11" s="3">
        <v>1.7236345948836405</v>
      </c>
      <c r="K11" s="51">
        <v>249.35770115259521</v>
      </c>
      <c r="L11" s="20">
        <v>3.7289864455857601E-2</v>
      </c>
      <c r="M11" s="51">
        <v>0.26937128499704793</v>
      </c>
      <c r="N11" s="3">
        <f t="shared" si="2"/>
        <v>388719.98540646001</v>
      </c>
      <c r="O11" s="3">
        <v>2.1549671086150815</v>
      </c>
      <c r="P11" s="46">
        <f t="shared" si="3"/>
        <v>9.5268218771665854E-3</v>
      </c>
      <c r="Q11" s="46"/>
      <c r="R11" s="3">
        <v>1.1436922869835719</v>
      </c>
      <c r="S11" s="51">
        <v>262.65839999999997</v>
      </c>
      <c r="T11" s="3">
        <v>0.18980051650354832</v>
      </c>
      <c r="U11" s="51">
        <v>0.47910819999999998</v>
      </c>
      <c r="V11" s="3">
        <f t="shared" si="4"/>
        <v>324977.36968127423</v>
      </c>
      <c r="W11" s="3">
        <v>75.05251909270369</v>
      </c>
      <c r="X11" s="3">
        <f t="shared" ref="X11:X74" si="5">W11/285</f>
        <v>0.26334217225510065</v>
      </c>
      <c r="Y11" s="3"/>
      <c r="Z11" s="51"/>
      <c r="AA11" s="3"/>
      <c r="AB11" s="51"/>
      <c r="AC11" s="3"/>
      <c r="AD11" s="3"/>
      <c r="AE11" s="3"/>
      <c r="AF11" s="3"/>
      <c r="AG11" s="51"/>
      <c r="AH11" s="3"/>
      <c r="AI11" s="50"/>
      <c r="AO11" s="50"/>
      <c r="AQ11" s="50"/>
    </row>
    <row r="12" spans="1:46" x14ac:dyDescent="0.25">
      <c r="A12" t="s">
        <v>46</v>
      </c>
      <c r="B12" s="3"/>
      <c r="C12" s="51"/>
      <c r="D12" s="3"/>
      <c r="E12" s="51"/>
      <c r="F12" s="3"/>
      <c r="G12" s="3"/>
      <c r="H12" s="52"/>
      <c r="I12" s="3"/>
      <c r="J12" s="3">
        <v>2.0820465833562762</v>
      </c>
      <c r="K12" s="51">
        <v>301.20905629269106</v>
      </c>
      <c r="L12" s="20">
        <v>3.5906654014705587E-2</v>
      </c>
      <c r="M12" s="51">
        <v>0.37846516337751268</v>
      </c>
      <c r="N12" s="3">
        <f t="shared" si="2"/>
        <v>469550.28629630076</v>
      </c>
      <c r="O12" s="3">
        <v>1.9232678814073494</v>
      </c>
      <c r="P12" s="46">
        <f t="shared" si="3"/>
        <v>8.5025105278839497E-3</v>
      </c>
      <c r="Q12" s="46"/>
      <c r="R12" s="3">
        <v>1.5466592569765689</v>
      </c>
      <c r="S12" s="51">
        <v>355.20310000000001</v>
      </c>
      <c r="T12" s="3">
        <v>0.20154808935537585</v>
      </c>
      <c r="U12" s="51">
        <v>0.93043450000000005</v>
      </c>
      <c r="V12" s="3">
        <f t="shared" si="4"/>
        <v>439479.44988865615</v>
      </c>
      <c r="W12" s="3">
        <v>81.154887048805563</v>
      </c>
      <c r="X12" s="3">
        <f t="shared" si="5"/>
        <v>0.28475398964493182</v>
      </c>
      <c r="Y12" s="3"/>
      <c r="Z12" s="51"/>
      <c r="AA12" s="3"/>
      <c r="AB12" s="51"/>
      <c r="AC12" s="3"/>
      <c r="AD12" s="3"/>
      <c r="AE12" s="3"/>
      <c r="AF12" s="3"/>
      <c r="AG12" s="51"/>
      <c r="AH12" s="3"/>
      <c r="AI12" s="50"/>
      <c r="AO12" s="50"/>
      <c r="AQ12" s="50"/>
    </row>
    <row r="13" spans="1:46" x14ac:dyDescent="0.25">
      <c r="A13" t="s">
        <v>46</v>
      </c>
      <c r="B13" s="3"/>
      <c r="C13" s="51"/>
      <c r="D13" s="3"/>
      <c r="E13" s="51"/>
      <c r="F13" s="3"/>
      <c r="G13" s="3"/>
      <c r="H13" s="52"/>
      <c r="I13" s="3"/>
      <c r="J13" s="3">
        <v>3.0952497046154579</v>
      </c>
      <c r="K13" s="51">
        <v>447.78884870796207</v>
      </c>
      <c r="L13" s="20">
        <v>3.6802031872192817E-2</v>
      </c>
      <c r="M13" s="51">
        <v>0.85730087633500884</v>
      </c>
      <c r="N13" s="3">
        <f t="shared" si="2"/>
        <v>698051.32919642737</v>
      </c>
      <c r="O13" s="3">
        <v>2.0717440563959015</v>
      </c>
      <c r="P13" s="46">
        <f t="shared" si="3"/>
        <v>9.1589038744292733E-3</v>
      </c>
      <c r="Q13" s="46"/>
      <c r="R13" s="3">
        <v>1.5464136747108357</v>
      </c>
      <c r="S13" s="51">
        <v>355.14670000000001</v>
      </c>
      <c r="T13" s="3">
        <v>0.19406296474015525</v>
      </c>
      <c r="U13" s="51">
        <v>0.89559540000000004</v>
      </c>
      <c r="V13" s="3">
        <f t="shared" si="4"/>
        <v>439409.66828772501</v>
      </c>
      <c r="W13" s="3">
        <v>77.275039450566368</v>
      </c>
      <c r="X13" s="3">
        <f t="shared" si="5"/>
        <v>0.27114048930023288</v>
      </c>
      <c r="Y13" s="3"/>
      <c r="Z13" s="51"/>
      <c r="AA13" s="3"/>
      <c r="AB13" s="51"/>
      <c r="AC13" s="3"/>
      <c r="AD13" s="3"/>
      <c r="AE13" s="3"/>
      <c r="AF13" s="3"/>
      <c r="AG13" s="51"/>
      <c r="AH13" s="3"/>
      <c r="AI13" s="50"/>
      <c r="AO13" s="50"/>
      <c r="AQ13" s="50"/>
    </row>
    <row r="14" spans="1:46" x14ac:dyDescent="0.25">
      <c r="A14" t="s">
        <v>46</v>
      </c>
      <c r="B14" s="3"/>
      <c r="C14" s="51"/>
      <c r="D14" s="3"/>
      <c r="E14" s="51"/>
      <c r="F14" s="3"/>
      <c r="G14" s="3"/>
      <c r="H14" s="52"/>
      <c r="I14" s="3"/>
      <c r="J14" s="3">
        <v>4.7908141116206195</v>
      </c>
      <c r="K14" s="51">
        <v>693.08564417841558</v>
      </c>
      <c r="L14" s="20">
        <v>3.4860484284922132E-2</v>
      </c>
      <c r="M14" s="51">
        <v>1.945459280534235</v>
      </c>
      <c r="N14" s="3">
        <f t="shared" si="2"/>
        <v>1080440.8295599045</v>
      </c>
      <c r="O14" s="3">
        <v>1.7568682435277423</v>
      </c>
      <c r="P14" s="46">
        <f t="shared" si="3"/>
        <v>7.7668799448618146E-3</v>
      </c>
      <c r="Q14" s="46"/>
      <c r="R14" s="3">
        <v>2.3563657585765929</v>
      </c>
      <c r="S14" s="51">
        <v>541.15890000000002</v>
      </c>
      <c r="T14" s="3">
        <v>0.2051507248271161</v>
      </c>
      <c r="U14" s="51">
        <v>2.1982460000000001</v>
      </c>
      <c r="V14" s="3">
        <f t="shared" si="4"/>
        <v>669555.57447091618</v>
      </c>
      <c r="W14" s="3">
        <v>83.01127218402884</v>
      </c>
      <c r="X14" s="3">
        <f t="shared" si="5"/>
        <v>0.2912676216983468</v>
      </c>
      <c r="Y14" s="3"/>
      <c r="Z14" s="51"/>
      <c r="AA14" s="3"/>
      <c r="AB14" s="51"/>
      <c r="AC14" s="3"/>
      <c r="AD14" s="3"/>
      <c r="AE14" s="3"/>
      <c r="AF14" s="3"/>
      <c r="AG14" s="51"/>
      <c r="AH14" s="3"/>
      <c r="AI14" s="50"/>
      <c r="AO14" s="50"/>
      <c r="AQ14" s="50"/>
    </row>
    <row r="15" spans="1:46" x14ac:dyDescent="0.25">
      <c r="A15" t="s">
        <v>46</v>
      </c>
      <c r="B15" s="3"/>
      <c r="C15" s="51"/>
      <c r="D15" s="3"/>
      <c r="E15" s="51"/>
      <c r="F15" s="3"/>
      <c r="G15" s="3"/>
      <c r="H15" s="52"/>
      <c r="I15" s="3"/>
      <c r="J15" s="3"/>
      <c r="K15" s="51"/>
      <c r="L15" s="3"/>
      <c r="M15" s="51"/>
      <c r="N15" s="3"/>
      <c r="O15" s="3"/>
      <c r="P15" s="46"/>
      <c r="Q15" s="46"/>
      <c r="R15" s="3">
        <v>2.3554935931896006</v>
      </c>
      <c r="S15" s="51">
        <v>540.95860000000005</v>
      </c>
      <c r="T15" s="3">
        <v>0.20407323796258986</v>
      </c>
      <c r="U15" s="51">
        <v>2.185082</v>
      </c>
      <c r="V15" s="3">
        <f t="shared" si="4"/>
        <v>669307.75080661627</v>
      </c>
      <c r="W15" s="3">
        <v>82.456830799846557</v>
      </c>
      <c r="X15" s="3">
        <f t="shared" si="5"/>
        <v>0.28932221333279495</v>
      </c>
      <c r="Y15" s="3"/>
      <c r="Z15" s="51"/>
      <c r="AA15" s="3"/>
      <c r="AB15" s="51"/>
      <c r="AC15" s="3"/>
      <c r="AD15" s="3"/>
      <c r="AE15" s="3"/>
      <c r="AF15" s="3"/>
      <c r="AG15" s="51"/>
      <c r="AH15" s="3"/>
      <c r="AI15" s="50"/>
      <c r="AO15" s="50"/>
      <c r="AQ15" s="50"/>
    </row>
    <row r="16" spans="1:46" x14ac:dyDescent="0.25">
      <c r="A16" t="s">
        <v>46</v>
      </c>
      <c r="B16" s="3"/>
      <c r="C16" s="51"/>
      <c r="D16" s="3"/>
      <c r="E16" s="51"/>
      <c r="F16" s="3"/>
      <c r="G16" s="3"/>
      <c r="H16" s="52"/>
      <c r="I16" s="3"/>
      <c r="J16" s="3"/>
      <c r="K16" s="51"/>
      <c r="L16" s="3"/>
      <c r="M16" s="51"/>
      <c r="N16" s="3"/>
      <c r="O16" s="3"/>
      <c r="P16" s="46"/>
      <c r="Q16" s="46"/>
      <c r="R16" s="3">
        <v>3.0273430995216266</v>
      </c>
      <c r="S16" s="51">
        <v>695.25440000000003</v>
      </c>
      <c r="T16" s="3">
        <v>0.20996554884731478</v>
      </c>
      <c r="U16" s="51">
        <v>3.713549</v>
      </c>
      <c r="V16" s="3">
        <f t="shared" si="4"/>
        <v>860212.14692289499</v>
      </c>
      <c r="W16" s="3">
        <v>85.48061214406863</v>
      </c>
      <c r="X16" s="3">
        <f t="shared" si="5"/>
        <v>0.29993197243532854</v>
      </c>
      <c r="Y16" s="3"/>
      <c r="Z16" s="51"/>
      <c r="AA16" s="3"/>
      <c r="AB16" s="51"/>
      <c r="AC16" s="3"/>
      <c r="AD16" s="3"/>
      <c r="AE16" s="3"/>
      <c r="AF16" s="3"/>
      <c r="AG16" s="51"/>
      <c r="AH16" s="3"/>
      <c r="AI16" s="50"/>
      <c r="AO16" s="50"/>
      <c r="AQ16" s="50"/>
    </row>
    <row r="17" spans="1:46" x14ac:dyDescent="0.25">
      <c r="A17" t="s">
        <v>46</v>
      </c>
      <c r="B17" s="3"/>
      <c r="C17" s="51"/>
      <c r="D17" s="3"/>
      <c r="E17" s="51"/>
      <c r="F17" s="3"/>
      <c r="G17" s="3"/>
      <c r="H17" s="52"/>
      <c r="I17" s="3"/>
      <c r="J17" s="3"/>
      <c r="K17" s="51"/>
      <c r="L17" s="3"/>
      <c r="M17" s="51"/>
      <c r="N17" s="3"/>
      <c r="O17" s="3"/>
      <c r="P17" s="46"/>
      <c r="Q17" s="46"/>
      <c r="R17" s="3">
        <v>3.0305038826190698</v>
      </c>
      <c r="S17" s="51">
        <v>695.98030000000006</v>
      </c>
      <c r="T17" s="3">
        <v>0.21282901885210273</v>
      </c>
      <c r="U17" s="51">
        <v>3.7720579999999999</v>
      </c>
      <c r="V17" s="3">
        <f t="shared" si="4"/>
        <v>861110.2757192771</v>
      </c>
      <c r="W17" s="3">
        <v>86.942678916879402</v>
      </c>
      <c r="X17" s="3">
        <f t="shared" si="5"/>
        <v>0.30506203128729614</v>
      </c>
      <c r="Y17" s="3"/>
      <c r="Z17" s="51"/>
      <c r="AA17" s="3"/>
      <c r="AB17" s="51"/>
      <c r="AC17" s="3"/>
      <c r="AD17" s="3"/>
      <c r="AE17" s="3"/>
      <c r="AF17" s="3"/>
      <c r="AG17" s="51"/>
      <c r="AH17" s="3"/>
      <c r="AI17" s="50"/>
      <c r="AO17" s="50"/>
      <c r="AQ17" s="50"/>
    </row>
    <row r="18" spans="1:46" x14ac:dyDescent="0.25">
      <c r="A18" t="s">
        <v>46</v>
      </c>
      <c r="B18" s="3"/>
      <c r="C18" s="51"/>
      <c r="D18" s="3"/>
      <c r="E18" s="51"/>
      <c r="F18" s="3"/>
      <c r="G18" s="3"/>
      <c r="H18" s="52"/>
      <c r="I18" s="3"/>
      <c r="J18" s="3"/>
      <c r="K18" s="51"/>
      <c r="L18" s="3"/>
      <c r="M18" s="51"/>
      <c r="N18" s="3"/>
      <c r="O18" s="3"/>
      <c r="P18" s="46"/>
      <c r="Q18" s="46"/>
      <c r="R18" s="3">
        <v>3.9286496090924117</v>
      </c>
      <c r="S18" s="51">
        <v>902.24689999999998</v>
      </c>
      <c r="T18" s="3">
        <v>0.19087777467827477</v>
      </c>
      <c r="U18" s="51">
        <v>5.6853837712721917</v>
      </c>
      <c r="V18" s="3">
        <f t="shared" si="4"/>
        <v>1116316.1900212737</v>
      </c>
      <c r="W18" s="3">
        <v>75.615084941542491</v>
      </c>
      <c r="X18" s="3">
        <f t="shared" si="5"/>
        <v>0.26531608751418417</v>
      </c>
      <c r="Y18" s="3"/>
      <c r="Z18" s="51"/>
      <c r="AA18" s="3"/>
      <c r="AB18" s="51"/>
      <c r="AC18" s="3"/>
      <c r="AD18" s="3"/>
      <c r="AE18" s="3"/>
      <c r="AF18" s="3"/>
      <c r="AG18" s="51"/>
      <c r="AH18" s="3"/>
      <c r="AI18" s="50"/>
      <c r="AO18" s="50"/>
      <c r="AQ18" s="50"/>
    </row>
    <row r="19" spans="1:46" x14ac:dyDescent="0.25">
      <c r="A19" t="s">
        <v>46</v>
      </c>
      <c r="B19" s="3"/>
      <c r="C19" s="51"/>
      <c r="D19" s="3"/>
      <c r="E19" s="51"/>
      <c r="F19" s="3"/>
      <c r="G19" s="3"/>
      <c r="H19" s="52"/>
      <c r="I19" s="3"/>
      <c r="J19" s="3"/>
      <c r="K19" s="51"/>
      <c r="L19" s="3"/>
      <c r="M19" s="51"/>
      <c r="N19" s="3"/>
      <c r="O19" s="3"/>
      <c r="P19" s="46"/>
      <c r="Q19" s="46"/>
      <c r="R19" s="3">
        <v>3.9421984349444616</v>
      </c>
      <c r="S19" s="51">
        <v>905.35850000000005</v>
      </c>
      <c r="T19" s="3">
        <v>0.18971385647660702</v>
      </c>
      <c r="U19" s="51">
        <v>5.6897586437864947</v>
      </c>
      <c r="V19" s="3">
        <f t="shared" si="4"/>
        <v>1120166.0557917964</v>
      </c>
      <c r="W19" s="3">
        <v>75.007238571788037</v>
      </c>
      <c r="X19" s="3">
        <f t="shared" si="5"/>
        <v>0.26318329323434397</v>
      </c>
      <c r="Y19" s="3"/>
      <c r="Z19" s="51"/>
      <c r="AA19" s="3"/>
      <c r="AB19" s="51"/>
      <c r="AC19" s="3"/>
      <c r="AD19" s="3"/>
      <c r="AE19" s="3"/>
      <c r="AF19" s="3"/>
      <c r="AG19" s="51"/>
      <c r="AH19" s="3"/>
      <c r="AI19" s="50"/>
      <c r="AO19" s="50"/>
      <c r="AQ19" s="50"/>
    </row>
    <row r="20" spans="1:46" s="45" customFormat="1" x14ac:dyDescent="0.25">
      <c r="A20" s="45" t="s">
        <v>47</v>
      </c>
      <c r="B20" s="46"/>
      <c r="C20" s="46"/>
      <c r="D20" s="46"/>
      <c r="E20" s="46"/>
      <c r="F20" s="46"/>
      <c r="G20" s="46"/>
      <c r="H20" s="46"/>
      <c r="I20" s="46"/>
      <c r="J20" s="46">
        <v>1.251644065165725</v>
      </c>
      <c r="K20" s="51">
        <v>181.07497243177812</v>
      </c>
      <c r="L20" s="46">
        <v>8.8885632062621803E-2</v>
      </c>
      <c r="M20" s="51">
        <v>0.33858159208176297</v>
      </c>
      <c r="N20" s="46">
        <f t="shared" si="2"/>
        <v>282275.06235342671</v>
      </c>
      <c r="O20" s="46">
        <v>17.604050985161773</v>
      </c>
      <c r="P20" s="46">
        <f t="shared" si="3"/>
        <v>7.7825159085595813E-2</v>
      </c>
      <c r="Q20" s="46"/>
      <c r="R20" s="46">
        <v>1.1715741473057315</v>
      </c>
      <c r="S20" s="51">
        <v>269.06169999999997</v>
      </c>
      <c r="T20" s="46">
        <v>9.9986328334632654E-2</v>
      </c>
      <c r="U20" s="51">
        <v>0.2648488</v>
      </c>
      <c r="V20" s="46">
        <f t="shared" si="4"/>
        <v>332899.9321855767</v>
      </c>
      <c r="W20" s="46">
        <v>27.656655428787356</v>
      </c>
      <c r="X20" s="46">
        <f t="shared" si="5"/>
        <v>9.7040896241359142E-2</v>
      </c>
      <c r="Y20" s="46"/>
      <c r="Z20" s="51"/>
      <c r="AA20" s="46"/>
      <c r="AB20" s="51"/>
      <c r="AC20" s="46"/>
      <c r="AD20" s="46"/>
      <c r="AE20" s="46"/>
      <c r="AF20" s="45">
        <v>0.39798260794361989</v>
      </c>
      <c r="AG20" s="50">
        <v>91.4</v>
      </c>
      <c r="AH20" s="45">
        <v>6.8702616634322409</v>
      </c>
      <c r="AI20" s="50">
        <v>2.1</v>
      </c>
      <c r="AJ20" s="45">
        <v>113085.78590621303</v>
      </c>
      <c r="AK20" s="45">
        <v>679.65469043021494</v>
      </c>
      <c r="AL20" s="45">
        <v>2.3847532997551402</v>
      </c>
      <c r="AN20" s="45">
        <v>0.63361848702665624</v>
      </c>
      <c r="AO20" s="50">
        <v>91.665396947674182</v>
      </c>
      <c r="AP20" s="45">
        <v>2.2798410096662733</v>
      </c>
      <c r="AQ20" s="50">
        <v>2.225514</v>
      </c>
      <c r="AR20" s="45">
        <f>AN20*226.2/1000/0.000001003</f>
        <v>142895.81432246225</v>
      </c>
      <c r="AS20" s="45">
        <v>390.43585130797965</v>
      </c>
      <c r="AT20" s="45">
        <f>AS20/226.2</f>
        <v>1.7260647714764794</v>
      </c>
    </row>
    <row r="21" spans="1:46" s="45" customFormat="1" x14ac:dyDescent="0.25">
      <c r="A21" s="45" t="s">
        <v>47</v>
      </c>
      <c r="B21" s="46"/>
      <c r="C21" s="46"/>
      <c r="D21" s="46"/>
      <c r="E21" s="46"/>
      <c r="F21" s="46"/>
      <c r="G21" s="46"/>
      <c r="H21" s="46"/>
      <c r="I21" s="46"/>
      <c r="J21" s="46">
        <v>1.7164370998879286</v>
      </c>
      <c r="K21" s="51">
        <v>248.31644170496318</v>
      </c>
      <c r="L21" s="46">
        <v>8.4955498769417395E-2</v>
      </c>
      <c r="M21" s="51">
        <v>0.60857956980814543</v>
      </c>
      <c r="N21" s="46">
        <f t="shared" si="2"/>
        <v>387096.78164970031</v>
      </c>
      <c r="O21" s="46">
        <v>16.116078038496909</v>
      </c>
      <c r="P21" s="46">
        <f t="shared" si="3"/>
        <v>7.1247029347908525E-2</v>
      </c>
      <c r="Q21" s="46"/>
      <c r="R21" s="46">
        <v>1.1709597562118492</v>
      </c>
      <c r="S21" s="51">
        <v>268.92059999999998</v>
      </c>
      <c r="T21" s="46">
        <v>0.15446363344242445</v>
      </c>
      <c r="U21" s="51">
        <v>0.40872199999999997</v>
      </c>
      <c r="V21" s="46">
        <f t="shared" si="4"/>
        <v>332725.35445700603</v>
      </c>
      <c r="W21" s="46">
        <v>56.343292215928045</v>
      </c>
      <c r="X21" s="46">
        <f t="shared" si="5"/>
        <v>0.19769576216115103</v>
      </c>
      <c r="Y21" s="46"/>
      <c r="Z21" s="51"/>
      <c r="AA21" s="46"/>
      <c r="AB21" s="51"/>
      <c r="AC21" s="46"/>
      <c r="AD21" s="46"/>
      <c r="AE21" s="46"/>
      <c r="AF21" s="45">
        <v>0.40059518523865456</v>
      </c>
      <c r="AG21" s="50">
        <v>92</v>
      </c>
      <c r="AH21" s="45">
        <v>6.7809417681765609</v>
      </c>
      <c r="AI21" s="50">
        <v>2.1</v>
      </c>
      <c r="AJ21" s="45">
        <v>113828.14336292777</v>
      </c>
      <c r="AK21" s="45">
        <v>677.69780023949363</v>
      </c>
      <c r="AL21" s="45">
        <v>2.3778870183841883</v>
      </c>
      <c r="AN21" s="45">
        <v>1.2305478342964162</v>
      </c>
      <c r="AO21" s="50">
        <v>178.02298702363518</v>
      </c>
      <c r="AP21" s="45">
        <v>0.63491495449288948</v>
      </c>
      <c r="AQ21" s="50">
        <v>2.3376670000000002</v>
      </c>
      <c r="AR21" s="45">
        <f t="shared" ref="AR21:AR84" si="6">AN21*226.2/1000/0.000001003</f>
        <v>277517.36801380798</v>
      </c>
      <c r="AS21" s="45">
        <v>197.33153661626238</v>
      </c>
      <c r="AT21" s="45">
        <f t="shared" ref="AT21:AT84" si="7">AS21/226.2</f>
        <v>0.87237637761389208</v>
      </c>
    </row>
    <row r="22" spans="1:46" s="45" customFormat="1" x14ac:dyDescent="0.25">
      <c r="A22" s="45" t="s">
        <v>47</v>
      </c>
      <c r="B22" s="46"/>
      <c r="C22" s="46"/>
      <c r="D22" s="46"/>
      <c r="E22" s="46"/>
      <c r="F22" s="46"/>
      <c r="G22" s="46"/>
      <c r="H22" s="46"/>
      <c r="I22" s="46"/>
      <c r="J22" s="46">
        <v>2.0751540451164177</v>
      </c>
      <c r="K22" s="51">
        <v>300.21191484768923</v>
      </c>
      <c r="L22" s="46">
        <v>8.5692887934157108E-2</v>
      </c>
      <c r="M22" s="51">
        <v>0.8972543048533087</v>
      </c>
      <c r="N22" s="46">
        <f t="shared" si="2"/>
        <v>467995.85743303457</v>
      </c>
      <c r="O22" s="46">
        <v>16.392907401384051</v>
      </c>
      <c r="P22" s="46">
        <f t="shared" si="3"/>
        <v>7.2470855001697837E-2</v>
      </c>
      <c r="Q22" s="46"/>
      <c r="R22" s="46">
        <v>1.5594216970628132</v>
      </c>
      <c r="S22" s="51">
        <v>358.13409999999999</v>
      </c>
      <c r="T22" s="46">
        <v>0.19703600685403425</v>
      </c>
      <c r="U22" s="51">
        <v>0.92467809999999995</v>
      </c>
      <c r="V22" s="46">
        <f t="shared" si="4"/>
        <v>443105.86606470763</v>
      </c>
      <c r="W22" s="46">
        <v>78.819694493048218</v>
      </c>
      <c r="X22" s="46">
        <f t="shared" si="5"/>
        <v>0.27656033155455517</v>
      </c>
      <c r="Y22" s="46"/>
      <c r="Z22" s="51"/>
      <c r="AA22" s="46"/>
      <c r="AB22" s="51"/>
      <c r="AC22" s="46"/>
      <c r="AD22" s="46"/>
      <c r="AE22" s="46"/>
      <c r="AF22" s="45">
        <v>0.79683607498558462</v>
      </c>
      <c r="AG22" s="50">
        <v>183</v>
      </c>
      <c r="AH22" s="45">
        <v>1.7791013489055425</v>
      </c>
      <c r="AI22" s="50">
        <v>2.1800000000000002</v>
      </c>
      <c r="AJ22" s="45">
        <v>226419.02429799762</v>
      </c>
      <c r="AK22" s="45">
        <v>444.82183933087998</v>
      </c>
      <c r="AL22" s="45">
        <v>1.5607783836171227</v>
      </c>
      <c r="AN22" s="45">
        <v>1.8630588456797617</v>
      </c>
      <c r="AO22" s="50">
        <v>269.52816580133401</v>
      </c>
      <c r="AP22" s="45">
        <v>0.36312435766561924</v>
      </c>
      <c r="AQ22" s="50">
        <v>3.0646339999999999</v>
      </c>
      <c r="AR22" s="45">
        <f t="shared" si="6"/>
        <v>420163.42063086951</v>
      </c>
      <c r="AS22" s="45">
        <v>123.86647458752695</v>
      </c>
      <c r="AT22" s="45">
        <f t="shared" si="7"/>
        <v>0.54759714671762583</v>
      </c>
    </row>
    <row r="23" spans="1:46" s="45" customFormat="1" x14ac:dyDescent="0.25">
      <c r="A23" s="45" t="s">
        <v>47</v>
      </c>
      <c r="B23" s="46"/>
      <c r="C23" s="46"/>
      <c r="D23" s="46"/>
      <c r="E23" s="46"/>
      <c r="F23" s="46"/>
      <c r="G23" s="46"/>
      <c r="H23" s="46"/>
      <c r="I23" s="46"/>
      <c r="J23" s="46">
        <v>3.102142242855316</v>
      </c>
      <c r="K23" s="51">
        <v>448.7859901529639</v>
      </c>
      <c r="L23" s="46">
        <v>8.4392927923582217E-2</v>
      </c>
      <c r="M23" s="51">
        <v>1.9746928733598004</v>
      </c>
      <c r="N23" s="46">
        <f t="shared" si="2"/>
        <v>699605.75805969338</v>
      </c>
      <c r="O23" s="46">
        <v>15.905643227562066</v>
      </c>
      <c r="P23" s="46">
        <f t="shared" si="3"/>
        <v>7.0316725143952555E-2</v>
      </c>
      <c r="Q23" s="46"/>
      <c r="R23" s="46">
        <v>1.5633105183664726</v>
      </c>
      <c r="S23" s="51">
        <v>359.02719999999999</v>
      </c>
      <c r="T23" s="46">
        <v>0.18805690779659082</v>
      </c>
      <c r="U23" s="51">
        <v>0.88694689999999998</v>
      </c>
      <c r="V23" s="46">
        <f t="shared" si="4"/>
        <v>444210.86513902765</v>
      </c>
      <c r="W23" s="46">
        <v>74.14076560493865</v>
      </c>
      <c r="X23" s="46">
        <f t="shared" si="5"/>
        <v>0.26014303721031107</v>
      </c>
      <c r="Y23" s="46"/>
      <c r="Z23" s="51"/>
      <c r="AA23" s="46"/>
      <c r="AB23" s="51"/>
      <c r="AC23" s="46"/>
      <c r="AD23" s="46"/>
      <c r="AE23" s="46"/>
      <c r="AF23" s="45">
        <v>0.79248177949386012</v>
      </c>
      <c r="AG23" s="50">
        <v>182</v>
      </c>
      <c r="AH23" s="45">
        <v>1.790454680293482</v>
      </c>
      <c r="AI23" s="50">
        <v>2.17</v>
      </c>
      <c r="AJ23" s="45">
        <v>225181.76187013974</v>
      </c>
      <c r="AK23" s="45">
        <v>446.04275840771749</v>
      </c>
      <c r="AL23" s="45">
        <v>1.5650623102025174</v>
      </c>
      <c r="AN23" s="45">
        <v>2.4863642190062532</v>
      </c>
      <c r="AO23" s="50">
        <v>359.70156767555585</v>
      </c>
      <c r="AP23" s="45">
        <v>0.24844137586020532</v>
      </c>
      <c r="AQ23" s="50">
        <v>3.734423</v>
      </c>
      <c r="AR23" s="45">
        <f t="shared" si="6"/>
        <v>560733.38618067245</v>
      </c>
      <c r="AS23" s="45">
        <v>83.092614531852306</v>
      </c>
      <c r="AT23" s="45">
        <f t="shared" si="7"/>
        <v>0.36734135513639393</v>
      </c>
    </row>
    <row r="24" spans="1:46" s="45" customFormat="1" x14ac:dyDescent="0.25">
      <c r="A24" s="45" t="s">
        <v>47</v>
      </c>
      <c r="B24" s="46"/>
      <c r="C24" s="46"/>
      <c r="D24" s="46"/>
      <c r="E24" s="46"/>
      <c r="F24" s="46"/>
      <c r="G24" s="46"/>
      <c r="H24" s="46"/>
      <c r="I24" s="46"/>
      <c r="J24" s="46">
        <v>4.7701364969010438</v>
      </c>
      <c r="K24" s="51">
        <v>690.09421984341009</v>
      </c>
      <c r="L24" s="46">
        <v>8.3129804153164621E-2</v>
      </c>
      <c r="M24" s="51">
        <v>4.5992652734681156</v>
      </c>
      <c r="N24" s="46">
        <f t="shared" si="2"/>
        <v>1075777.5429701058</v>
      </c>
      <c r="O24" s="46">
        <v>15.43563489442136</v>
      </c>
      <c r="P24" s="46">
        <f t="shared" si="3"/>
        <v>6.8238881054029005E-2</v>
      </c>
      <c r="Q24" s="46"/>
      <c r="R24" s="46">
        <v>2.3629620808170064</v>
      </c>
      <c r="S24" s="51">
        <v>542.67380000000003</v>
      </c>
      <c r="T24" s="46">
        <v>0.20682439671066424</v>
      </c>
      <c r="U24" s="51">
        <v>2.2286049999999999</v>
      </c>
      <c r="V24" s="46">
        <f t="shared" si="4"/>
        <v>671429.90332287818</v>
      </c>
      <c r="W24" s="46">
        <v>83.87116794369885</v>
      </c>
      <c r="X24" s="46">
        <f t="shared" si="5"/>
        <v>0.29428479980245209</v>
      </c>
      <c r="Y24" s="46"/>
      <c r="Z24" s="51"/>
      <c r="AA24" s="46"/>
      <c r="AB24" s="51"/>
      <c r="AC24" s="46"/>
      <c r="AD24" s="46"/>
      <c r="AE24" s="46"/>
      <c r="AG24" s="50"/>
      <c r="AI24" s="50"/>
      <c r="AN24" s="45">
        <v>3.7653855761277688</v>
      </c>
      <c r="AO24" s="50">
        <v>544.73720474364586</v>
      </c>
      <c r="AP24" s="45">
        <v>0.1545243947513246</v>
      </c>
      <c r="AQ24" s="50">
        <v>5.3270411228115169</v>
      </c>
      <c r="AR24" s="45">
        <f t="shared" si="6"/>
        <v>849182.66931216477</v>
      </c>
      <c r="AS24" s="45">
        <v>44.744546414916215</v>
      </c>
      <c r="AT24" s="45">
        <f t="shared" si="7"/>
        <v>0.19780966584843598</v>
      </c>
    </row>
    <row r="25" spans="1:46" s="45" customFormat="1" x14ac:dyDescent="0.25">
      <c r="A25" s="45" t="s">
        <v>47</v>
      </c>
      <c r="B25" s="46"/>
      <c r="C25" s="46"/>
      <c r="D25" s="46"/>
      <c r="E25" s="46"/>
      <c r="F25" s="46"/>
      <c r="G25" s="46"/>
      <c r="H25" s="46"/>
      <c r="I25" s="46"/>
      <c r="J25" s="46"/>
      <c r="K25" s="51"/>
      <c r="L25" s="46"/>
      <c r="M25" s="51"/>
      <c r="N25" s="46"/>
      <c r="O25" s="46"/>
      <c r="P25" s="46"/>
      <c r="Q25" s="46"/>
      <c r="R25" s="46">
        <v>2.3657314127497431</v>
      </c>
      <c r="S25" s="51">
        <v>543.3098</v>
      </c>
      <c r="T25" s="46">
        <v>0.20619028510982496</v>
      </c>
      <c r="U25" s="51">
        <v>2.2269830000000002</v>
      </c>
      <c r="V25" s="46">
        <f t="shared" si="4"/>
        <v>672216.80222699582</v>
      </c>
      <c r="W25" s="46">
        <v>83.545565904873229</v>
      </c>
      <c r="X25" s="46">
        <f t="shared" si="5"/>
        <v>0.29314233650832711</v>
      </c>
      <c r="Y25" s="46"/>
      <c r="Z25" s="51"/>
      <c r="AA25" s="46"/>
      <c r="AB25" s="51"/>
      <c r="AC25" s="46"/>
      <c r="AD25" s="46"/>
      <c r="AE25" s="46"/>
      <c r="AG25" s="50"/>
      <c r="AI25" s="50"/>
      <c r="AN25" s="45">
        <v>4.8194671782171241</v>
      </c>
      <c r="AO25" s="50">
        <v>697.23087475030434</v>
      </c>
      <c r="AP25" s="45">
        <v>0.13546118946135477</v>
      </c>
      <c r="AQ25" s="50">
        <v>7.6503803552480996</v>
      </c>
      <c r="AR25" s="45">
        <f t="shared" si="6"/>
        <v>1086902.7674104818</v>
      </c>
      <c r="AS25" s="45">
        <v>36.659386538909025</v>
      </c>
      <c r="AT25" s="45">
        <f t="shared" si="7"/>
        <v>0.16206625348766149</v>
      </c>
    </row>
    <row r="26" spans="1:46" s="45" customFormat="1" x14ac:dyDescent="0.25">
      <c r="A26" s="45" t="s">
        <v>47</v>
      </c>
      <c r="B26" s="46"/>
      <c r="C26" s="46"/>
      <c r="D26" s="46"/>
      <c r="E26" s="46"/>
      <c r="F26" s="46"/>
      <c r="G26" s="46"/>
      <c r="H26" s="46"/>
      <c r="I26" s="46"/>
      <c r="J26" s="46"/>
      <c r="K26" s="51"/>
      <c r="L26" s="46"/>
      <c r="M26" s="51"/>
      <c r="N26" s="46"/>
      <c r="O26" s="46"/>
      <c r="P26" s="46"/>
      <c r="Q26" s="46"/>
      <c r="R26" s="46">
        <v>3.009803561851411</v>
      </c>
      <c r="S26" s="51">
        <v>691.22630000000004</v>
      </c>
      <c r="T26" s="46">
        <v>0.22464481843558864</v>
      </c>
      <c r="U26" s="51">
        <v>3.9272680000000002</v>
      </c>
      <c r="V26" s="46">
        <f t="shared" si="4"/>
        <v>855228.33013724035</v>
      </c>
      <c r="W26" s="46">
        <v>92.922536706640372</v>
      </c>
      <c r="X26" s="46">
        <f t="shared" si="5"/>
        <v>0.32604398844435217</v>
      </c>
      <c r="Y26" s="46"/>
      <c r="Z26" s="51"/>
      <c r="AA26" s="46"/>
      <c r="AB26" s="51"/>
      <c r="AC26" s="46"/>
      <c r="AD26" s="46"/>
      <c r="AE26" s="46"/>
      <c r="AF26" s="45">
        <v>2.3452235518428188</v>
      </c>
      <c r="AG26" s="50">
        <v>538.6</v>
      </c>
      <c r="AH26" s="45">
        <v>0.21480704643505011</v>
      </c>
      <c r="AI26" s="50">
        <v>2.2799999999999998</v>
      </c>
      <c r="AJ26" s="45">
        <v>666389.54364427051</v>
      </c>
      <c r="AK26" s="45">
        <v>87.949758027662554</v>
      </c>
      <c r="AL26" s="45">
        <v>0.30859564220232477</v>
      </c>
      <c r="AN26" s="45">
        <v>6.2122539664292331</v>
      </c>
      <c r="AO26" s="50">
        <v>898.724922697122</v>
      </c>
      <c r="AP26" s="45">
        <v>0.1255501166636159</v>
      </c>
      <c r="AQ26" s="50">
        <v>11.78109379386753</v>
      </c>
      <c r="AR26" s="45">
        <f t="shared" si="6"/>
        <v>1401008.8207440602</v>
      </c>
      <c r="AS26" s="45">
        <v>32.47749002443642</v>
      </c>
      <c r="AT26" s="45">
        <f t="shared" si="7"/>
        <v>0.14357864732288428</v>
      </c>
    </row>
    <row r="27" spans="1:46" s="45" customFormat="1" x14ac:dyDescent="0.25">
      <c r="A27" s="45" t="s">
        <v>47</v>
      </c>
      <c r="B27" s="46"/>
      <c r="C27" s="46"/>
      <c r="D27" s="46"/>
      <c r="E27" s="46"/>
      <c r="F27" s="46"/>
      <c r="G27" s="46"/>
      <c r="H27" s="46"/>
      <c r="I27" s="46"/>
      <c r="J27" s="46"/>
      <c r="K27" s="51"/>
      <c r="L27" s="46"/>
      <c r="M27" s="51"/>
      <c r="N27" s="46"/>
      <c r="O27" s="46"/>
      <c r="P27" s="46"/>
      <c r="Q27" s="46"/>
      <c r="R27" s="46">
        <v>3.0132734999287663</v>
      </c>
      <c r="S27" s="51">
        <v>692.02319999999997</v>
      </c>
      <c r="T27" s="46">
        <v>0.22199698465413992</v>
      </c>
      <c r="U27" s="51">
        <v>3.8899319999999999</v>
      </c>
      <c r="V27" s="46">
        <f t="shared" si="4"/>
        <v>856214.30456600036</v>
      </c>
      <c r="W27" s="46">
        <v>91.590088185753586</v>
      </c>
      <c r="X27" s="46">
        <f t="shared" si="5"/>
        <v>0.32136873047632836</v>
      </c>
      <c r="Y27" s="46"/>
      <c r="Z27" s="51"/>
      <c r="AA27" s="46"/>
      <c r="AB27" s="51"/>
      <c r="AC27" s="46"/>
      <c r="AD27" s="46"/>
      <c r="AE27" s="46"/>
      <c r="AF27" s="45">
        <v>2.3513195655312331</v>
      </c>
      <c r="AG27" s="50">
        <v>540</v>
      </c>
      <c r="AH27" s="45">
        <v>0.21556919065491995</v>
      </c>
      <c r="AI27" s="50">
        <v>2.2999999999999998</v>
      </c>
      <c r="AJ27" s="45">
        <v>668121.71104327159</v>
      </c>
      <c r="AK27" s="45">
        <v>88.337154492368882</v>
      </c>
      <c r="AL27" s="45">
        <v>0.30995492804339958</v>
      </c>
      <c r="AN27" s="45">
        <v>8.345420767121789</v>
      </c>
      <c r="AO27" s="50">
        <v>1207.3295255373434</v>
      </c>
      <c r="AP27" s="45">
        <v>0.11655961037612859</v>
      </c>
      <c r="AQ27" s="50">
        <v>19.738523016933872</v>
      </c>
      <c r="AR27" s="45">
        <f t="shared" si="6"/>
        <v>1882087.9137816038</v>
      </c>
      <c r="AS27" s="45">
        <v>28.719185557838642</v>
      </c>
      <c r="AT27" s="45">
        <f t="shared" si="7"/>
        <v>0.12696368504791619</v>
      </c>
    </row>
    <row r="28" spans="1:46" s="45" customFormat="1" x14ac:dyDescent="0.25">
      <c r="A28" s="45" t="s">
        <v>47</v>
      </c>
      <c r="B28" s="46"/>
      <c r="C28" s="46"/>
      <c r="D28" s="46"/>
      <c r="E28" s="46"/>
      <c r="F28" s="46"/>
      <c r="G28" s="46"/>
      <c r="H28" s="46"/>
      <c r="I28" s="46"/>
      <c r="J28" s="46"/>
      <c r="K28" s="51"/>
      <c r="L28" s="46"/>
      <c r="M28" s="51"/>
      <c r="N28" s="46"/>
      <c r="O28" s="46"/>
      <c r="P28" s="46"/>
      <c r="Q28" s="46"/>
      <c r="R28" s="46">
        <v>3.9022273086190777</v>
      </c>
      <c r="S28" s="51">
        <v>896.17880000000002</v>
      </c>
      <c r="T28" s="46">
        <v>0.22549242428464239</v>
      </c>
      <c r="U28" s="51">
        <v>6.6263582647123203</v>
      </c>
      <c r="V28" s="46">
        <f t="shared" si="4"/>
        <v>1108808.3578827889</v>
      </c>
      <c r="W28" s="46">
        <v>93.348127171980053</v>
      </c>
      <c r="X28" s="46">
        <f t="shared" si="5"/>
        <v>0.32753728832273704</v>
      </c>
      <c r="Y28" s="46"/>
      <c r="Z28" s="51"/>
      <c r="AA28" s="46"/>
      <c r="AB28" s="51"/>
      <c r="AC28" s="46"/>
      <c r="AD28" s="46"/>
      <c r="AE28" s="46"/>
      <c r="AF28" s="45">
        <v>3.0480068442071544</v>
      </c>
      <c r="AG28" s="50">
        <v>700</v>
      </c>
      <c r="AH28" s="45">
        <v>0.15896267221444343</v>
      </c>
      <c r="AI28" s="50">
        <v>2.85</v>
      </c>
      <c r="AJ28" s="45">
        <v>866083.69950053748</v>
      </c>
      <c r="AK28" s="45">
        <v>58.74551457499755</v>
      </c>
      <c r="AL28" s="45">
        <v>0.20612461254385106</v>
      </c>
      <c r="AN28" s="45">
        <v>9.6983463886993135</v>
      </c>
      <c r="AO28" s="50">
        <v>1403.0568704330824</v>
      </c>
      <c r="AP28" s="45">
        <v>0.11451102966251633</v>
      </c>
      <c r="AQ28" s="50">
        <v>26.188630704685171</v>
      </c>
      <c r="AR28" s="45">
        <f t="shared" si="6"/>
        <v>2187204.3401034744</v>
      </c>
      <c r="AS28" s="45">
        <v>27.869564197982726</v>
      </c>
      <c r="AT28" s="45">
        <f t="shared" si="7"/>
        <v>0.12320762244908368</v>
      </c>
    </row>
    <row r="29" spans="1:46" s="45" customFormat="1" x14ac:dyDescent="0.25">
      <c r="A29" s="45" t="s">
        <v>47</v>
      </c>
      <c r="B29" s="46"/>
      <c r="C29" s="46"/>
      <c r="D29" s="46"/>
      <c r="E29" s="46"/>
      <c r="F29" s="46"/>
      <c r="G29" s="46"/>
      <c r="H29" s="46"/>
      <c r="I29" s="46"/>
      <c r="J29" s="46"/>
      <c r="K29" s="51"/>
      <c r="L29" s="46"/>
      <c r="M29" s="51"/>
      <c r="N29" s="46"/>
      <c r="O29" s="46"/>
      <c r="P29" s="46"/>
      <c r="Q29" s="46"/>
      <c r="R29" s="46">
        <v>3.89678052038848</v>
      </c>
      <c r="S29" s="51">
        <v>894.92790000000002</v>
      </c>
      <c r="T29" s="46">
        <v>0.22736434294732227</v>
      </c>
      <c r="U29" s="51">
        <v>6.6627278915856749</v>
      </c>
      <c r="V29" s="46">
        <f t="shared" si="4"/>
        <v>1107260.6663117814</v>
      </c>
      <c r="W29" s="46">
        <v>94.286402197324648</v>
      </c>
      <c r="X29" s="46">
        <f t="shared" si="5"/>
        <v>0.33082948139412155</v>
      </c>
      <c r="Y29" s="46"/>
      <c r="Z29" s="51"/>
      <c r="AA29" s="46"/>
      <c r="AB29" s="51"/>
      <c r="AC29" s="46"/>
      <c r="AD29" s="46"/>
      <c r="AE29" s="46"/>
      <c r="AF29" s="45">
        <v>3.0523611396988786</v>
      </c>
      <c r="AG29" s="50">
        <v>701</v>
      </c>
      <c r="AH29" s="45">
        <v>0.15962181166092482</v>
      </c>
      <c r="AI29" s="50">
        <v>2.87</v>
      </c>
      <c r="AJ29" s="45">
        <v>867320.96192839532</v>
      </c>
      <c r="AK29" s="45">
        <v>59.097166951489363</v>
      </c>
      <c r="AL29" s="45">
        <v>0.20735848053154163</v>
      </c>
      <c r="AO29" s="50"/>
      <c r="AQ29" s="50"/>
    </row>
    <row r="30" spans="1:46" x14ac:dyDescent="0.25">
      <c r="A30" t="s">
        <v>48</v>
      </c>
      <c r="B30" s="3"/>
      <c r="C30" s="51"/>
      <c r="D30" s="3"/>
      <c r="E30" s="51"/>
      <c r="F30" s="3"/>
      <c r="G30" s="3"/>
      <c r="H30" s="52"/>
      <c r="I30" s="3"/>
      <c r="J30" s="3">
        <v>1.2537128768929751</v>
      </c>
      <c r="K30" s="51">
        <v>181.37426680539764</v>
      </c>
      <c r="L30" s="3">
        <v>0.15646514612461698</v>
      </c>
      <c r="M30" s="51">
        <v>0.59797616281966104</v>
      </c>
      <c r="N30" s="3">
        <f t="shared" si="2"/>
        <v>282741.62786958221</v>
      </c>
      <c r="O30" s="3">
        <v>45.567291237695855</v>
      </c>
      <c r="P30" s="46">
        <f t="shared" si="3"/>
        <v>0.20144691086514527</v>
      </c>
      <c r="Q30" s="46"/>
      <c r="R30" s="3">
        <v>1.197951163105951</v>
      </c>
      <c r="S30" s="51">
        <v>275.11939999999998</v>
      </c>
      <c r="T30" s="3">
        <v>0.48648329384555594</v>
      </c>
      <c r="U30" s="51">
        <v>1.347299</v>
      </c>
      <c r="V30" s="3">
        <f t="shared" si="4"/>
        <v>340394.89679481153</v>
      </c>
      <c r="W30" s="3">
        <v>202.38754990941118</v>
      </c>
      <c r="X30" s="3">
        <f t="shared" si="5"/>
        <v>0.71013175406810936</v>
      </c>
      <c r="Y30" s="3"/>
      <c r="Z30" s="51"/>
      <c r="AA30" s="3"/>
      <c r="AB30" s="51"/>
      <c r="AC30" s="3"/>
      <c r="AD30" s="3"/>
      <c r="AE30" s="3"/>
      <c r="AF30">
        <v>0.3921761984483601</v>
      </c>
      <c r="AG30" s="50">
        <v>90.066509999999994</v>
      </c>
      <c r="AH30">
        <v>7.2557031304714146</v>
      </c>
      <c r="AI30" s="50">
        <v>2.1535739999999999</v>
      </c>
      <c r="AJ30">
        <v>111435.90883128876</v>
      </c>
      <c r="AK30">
        <v>687.73993048560692</v>
      </c>
      <c r="AL30">
        <f t="shared" ref="AL30:AL74" si="8">AK30/285</f>
        <v>2.4131225631073927</v>
      </c>
      <c r="AN30">
        <v>0.67085921273010141</v>
      </c>
      <c r="AO30" s="50">
        <v>97.053001593247188</v>
      </c>
      <c r="AP30">
        <v>1.9483252752703273</v>
      </c>
      <c r="AQ30" s="50">
        <v>2.1320350000000001</v>
      </c>
      <c r="AR30">
        <f t="shared" si="6"/>
        <v>151294.47050802485</v>
      </c>
      <c r="AS30">
        <v>366.84536202579113</v>
      </c>
      <c r="AT30" s="45">
        <f t="shared" si="7"/>
        <v>1.6217743679301111</v>
      </c>
    </row>
    <row r="31" spans="1:46" x14ac:dyDescent="0.25">
      <c r="A31" t="s">
        <v>48</v>
      </c>
      <c r="B31" s="3"/>
      <c r="C31" s="51"/>
      <c r="D31" s="3"/>
      <c r="E31" s="51"/>
      <c r="F31" s="3"/>
      <c r="G31" s="3"/>
      <c r="H31" s="52"/>
      <c r="I31" s="3"/>
      <c r="J31" s="3">
        <v>1.7164370998879286</v>
      </c>
      <c r="K31" s="51">
        <v>248.31644170496318</v>
      </c>
      <c r="L31" s="3">
        <v>0.14484216183638376</v>
      </c>
      <c r="M31" s="51">
        <v>1.0375782829515923</v>
      </c>
      <c r="N31" s="3">
        <f t="shared" si="2"/>
        <v>387096.78164970031</v>
      </c>
      <c r="O31" s="3">
        <v>40.636355514499023</v>
      </c>
      <c r="P31" s="46">
        <f t="shared" si="3"/>
        <v>0.17964790236294884</v>
      </c>
      <c r="Q31" s="46"/>
      <c r="R31" s="3">
        <v>1.198965713955523</v>
      </c>
      <c r="S31" s="51">
        <v>275.35239999999999</v>
      </c>
      <c r="T31" s="3">
        <v>0.66809435328070632</v>
      </c>
      <c r="U31" s="51">
        <v>1.8533999999999999</v>
      </c>
      <c r="V31" s="3">
        <f t="shared" si="4"/>
        <v>340683.17894050252</v>
      </c>
      <c r="W31" s="3">
        <v>257.82724264608072</v>
      </c>
      <c r="X31" s="3">
        <f t="shared" si="5"/>
        <v>0.90465699174063408</v>
      </c>
      <c r="Y31" s="3"/>
      <c r="Z31" s="51"/>
      <c r="AA31" s="3"/>
      <c r="AB31" s="51"/>
      <c r="AC31" s="3"/>
      <c r="AD31" s="3"/>
      <c r="AE31" s="3"/>
      <c r="AF31">
        <v>0.3921761984483601</v>
      </c>
      <c r="AG31" s="50">
        <v>90.066509999999994</v>
      </c>
      <c r="AH31">
        <v>7.2557031304714146</v>
      </c>
      <c r="AI31" s="50">
        <v>2.1535739999999999</v>
      </c>
      <c r="AJ31">
        <v>111435.90883128876</v>
      </c>
      <c r="AK31">
        <v>687.73993048560692</v>
      </c>
      <c r="AL31">
        <f t="shared" si="8"/>
        <v>2.4131225631073927</v>
      </c>
      <c r="AN31">
        <v>1.2204779881407282</v>
      </c>
      <c r="AO31" s="50">
        <v>176.56618539305978</v>
      </c>
      <c r="AP31">
        <v>0.7513690343974373</v>
      </c>
      <c r="AQ31" s="50">
        <v>2.7213430000000001</v>
      </c>
      <c r="AR31">
        <f t="shared" si="6"/>
        <v>275246.38177211635</v>
      </c>
      <c r="AS31">
        <v>221.75339460706141</v>
      </c>
      <c r="AT31" s="45">
        <f t="shared" si="7"/>
        <v>0.98034215122485158</v>
      </c>
    </row>
    <row r="32" spans="1:46" x14ac:dyDescent="0.25">
      <c r="A32" t="s">
        <v>48</v>
      </c>
      <c r="B32" s="3"/>
      <c r="C32" s="51"/>
      <c r="D32" s="3"/>
      <c r="E32" s="51"/>
      <c r="F32" s="3"/>
      <c r="G32" s="3"/>
      <c r="H32" s="52"/>
      <c r="I32" s="3"/>
      <c r="J32" s="3">
        <v>2.0751540451164177</v>
      </c>
      <c r="K32" s="51">
        <v>300.21191484768923</v>
      </c>
      <c r="L32" s="3">
        <v>0.15048552783440766</v>
      </c>
      <c r="M32" s="51">
        <v>1.5756708744755037</v>
      </c>
      <c r="N32" s="3">
        <f t="shared" si="2"/>
        <v>467995.85743303457</v>
      </c>
      <c r="O32" s="3">
        <v>43.031273234788586</v>
      </c>
      <c r="P32" s="46">
        <f t="shared" si="3"/>
        <v>0.19023551385848181</v>
      </c>
      <c r="Q32" s="46"/>
      <c r="R32" s="3">
        <v>1.5587824864846282</v>
      </c>
      <c r="S32" s="51">
        <v>357.9873</v>
      </c>
      <c r="T32" s="3">
        <v>0.50693447505639588</v>
      </c>
      <c r="U32" s="51">
        <v>2.3770630000000001</v>
      </c>
      <c r="V32" s="3">
        <f t="shared" si="4"/>
        <v>442924.23594029818</v>
      </c>
      <c r="W32" s="3">
        <v>209.31135816553038</v>
      </c>
      <c r="X32" s="3">
        <f t="shared" si="5"/>
        <v>0.73442581812466801</v>
      </c>
      <c r="Y32" s="3"/>
      <c r="Z32" s="51"/>
      <c r="AA32" s="3"/>
      <c r="AB32" s="51"/>
      <c r="AC32" s="3"/>
      <c r="AD32" s="3"/>
      <c r="AE32" s="3"/>
      <c r="AG32" s="50"/>
      <c r="AI32" s="50"/>
      <c r="AN32">
        <v>1.8961813367467197</v>
      </c>
      <c r="AO32" s="50">
        <v>274.31998667416906</v>
      </c>
      <c r="AP32">
        <v>0.39760967189405177</v>
      </c>
      <c r="AQ32" s="50">
        <v>3.4760559999999998</v>
      </c>
      <c r="AR32">
        <f t="shared" si="6"/>
        <v>427633.31841685745</v>
      </c>
      <c r="AS32">
        <v>134.81931599292079</v>
      </c>
      <c r="AT32" s="45">
        <f t="shared" si="7"/>
        <v>0.59601819625517594</v>
      </c>
    </row>
    <row r="33" spans="1:46" x14ac:dyDescent="0.25">
      <c r="A33" t="s">
        <v>48</v>
      </c>
      <c r="B33" s="3"/>
      <c r="C33" s="51"/>
      <c r="D33" s="3"/>
      <c r="E33" s="51"/>
      <c r="F33" s="3"/>
      <c r="G33" s="3"/>
      <c r="H33" s="52"/>
      <c r="I33" s="3"/>
      <c r="J33" s="3">
        <v>3.0676795516560245</v>
      </c>
      <c r="K33" s="51">
        <v>443.8002829279547</v>
      </c>
      <c r="L33" s="3">
        <v>0.1460332491363788</v>
      </c>
      <c r="M33" s="51">
        <v>3.3415027268633404</v>
      </c>
      <c r="N33" s="3">
        <f t="shared" si="2"/>
        <v>691833.6137433626</v>
      </c>
      <c r="O33" s="3">
        <v>41.141819490810157</v>
      </c>
      <c r="P33" s="46">
        <f t="shared" si="3"/>
        <v>0.18188249111763996</v>
      </c>
      <c r="Q33" s="46"/>
      <c r="R33" s="3">
        <v>1.5594351953788379</v>
      </c>
      <c r="S33" s="51">
        <v>358.13720000000001</v>
      </c>
      <c r="T33" s="3">
        <v>0.50420252226847107</v>
      </c>
      <c r="U33" s="51">
        <v>2.3662329999999998</v>
      </c>
      <c r="V33" s="3">
        <f t="shared" si="4"/>
        <v>443109.70157823409</v>
      </c>
      <c r="W33" s="3">
        <v>208.3976573331696</v>
      </c>
      <c r="X33" s="3">
        <f t="shared" si="5"/>
        <v>0.73121985029182313</v>
      </c>
      <c r="Y33" s="3"/>
      <c r="Z33" s="51"/>
      <c r="AA33" s="3"/>
      <c r="AB33" s="51"/>
      <c r="AC33" s="3"/>
      <c r="AD33" s="3"/>
      <c r="AE33" s="3"/>
      <c r="AG33" s="50"/>
      <c r="AI33" s="50"/>
      <c r="AN33">
        <v>2.4976969434454674</v>
      </c>
      <c r="AO33" s="50">
        <v>361.34106952957211</v>
      </c>
      <c r="AP33">
        <v>0.30461839907119892</v>
      </c>
      <c r="AQ33" s="50">
        <v>4.6206779999999998</v>
      </c>
      <c r="AR33">
        <f t="shared" si="6"/>
        <v>563289.18106417218</v>
      </c>
      <c r="AS33">
        <v>103.93694869117714</v>
      </c>
      <c r="AT33" s="45">
        <f t="shared" si="7"/>
        <v>0.45949137352421371</v>
      </c>
    </row>
    <row r="34" spans="1:46" x14ac:dyDescent="0.25">
      <c r="A34" t="s">
        <v>48</v>
      </c>
      <c r="B34" s="3"/>
      <c r="C34" s="51"/>
      <c r="D34" s="3"/>
      <c r="E34" s="51"/>
      <c r="F34" s="3"/>
      <c r="G34" s="3"/>
      <c r="H34" s="52"/>
      <c r="I34" s="3"/>
      <c r="J34" s="3">
        <v>4.7563514204213275</v>
      </c>
      <c r="K34" s="51">
        <v>688.09993695340643</v>
      </c>
      <c r="L34" s="3">
        <v>0.13568631559962382</v>
      </c>
      <c r="M34" s="51">
        <v>7.463697137594127</v>
      </c>
      <c r="N34" s="3">
        <f t="shared" si="2"/>
        <v>1072668.6852435735</v>
      </c>
      <c r="O34" s="3">
        <v>36.75468094940635</v>
      </c>
      <c r="P34" s="46">
        <f t="shared" si="3"/>
        <v>0.16248753735369739</v>
      </c>
      <c r="Q34" s="46"/>
      <c r="R34" s="3">
        <v>2.3748157794341282</v>
      </c>
      <c r="S34" s="51">
        <v>545.39610000000005</v>
      </c>
      <c r="T34" s="3">
        <v>0.37506725486271075</v>
      </c>
      <c r="U34" s="51">
        <v>4.0821300000000003</v>
      </c>
      <c r="V34" s="3">
        <f t="shared" si="4"/>
        <v>674798.10283023585</v>
      </c>
      <c r="W34" s="3">
        <v>160.92488636188389</v>
      </c>
      <c r="X34" s="3">
        <f t="shared" si="5"/>
        <v>0.56464872407678557</v>
      </c>
      <c r="Y34" s="3"/>
      <c r="Z34" s="51"/>
      <c r="AA34" s="3"/>
      <c r="AB34" s="51"/>
      <c r="AC34" s="3"/>
      <c r="AD34" s="3"/>
      <c r="AE34" s="3"/>
      <c r="AF34">
        <v>1.1779627696511898</v>
      </c>
      <c r="AG34" s="50">
        <v>270.52890000000002</v>
      </c>
      <c r="AH34">
        <v>0.88075721820708397</v>
      </c>
      <c r="AI34" s="50">
        <v>2.3585069999999999</v>
      </c>
      <c r="AJ34">
        <v>334715.24361972994</v>
      </c>
      <c r="AK34">
        <v>309.22454753404872</v>
      </c>
      <c r="AL34">
        <f t="shared" si="8"/>
        <v>1.084998412400171</v>
      </c>
      <c r="AN34">
        <v>3.7305386752617102</v>
      </c>
      <c r="AO34" s="50">
        <v>539.69591402109609</v>
      </c>
      <c r="AP34">
        <v>0.25601636730997557</v>
      </c>
      <c r="AQ34" s="50">
        <v>8.6632513196356786</v>
      </c>
      <c r="AR34">
        <f t="shared" si="6"/>
        <v>841323.87671405659</v>
      </c>
      <c r="AS34">
        <v>86.003107750822238</v>
      </c>
      <c r="AT34" s="45">
        <f t="shared" si="7"/>
        <v>0.38020825707702138</v>
      </c>
    </row>
    <row r="35" spans="1:46" x14ac:dyDescent="0.25">
      <c r="A35" t="s">
        <v>48</v>
      </c>
      <c r="B35" s="3"/>
      <c r="C35" s="51"/>
      <c r="D35" s="3"/>
      <c r="E35" s="51"/>
      <c r="F35" s="3"/>
      <c r="G35" s="3"/>
      <c r="H35" s="52"/>
      <c r="I35" s="3"/>
      <c r="J35" s="3"/>
      <c r="K35" s="51"/>
      <c r="L35" s="3"/>
      <c r="M35" s="51"/>
      <c r="N35" s="3"/>
      <c r="O35" s="3"/>
      <c r="P35" s="46"/>
      <c r="Q35" s="46"/>
      <c r="R35" s="3">
        <v>2.3785691821479942</v>
      </c>
      <c r="S35" s="51">
        <v>546.25810000000001</v>
      </c>
      <c r="T35" s="3">
        <v>0.375241750222572</v>
      </c>
      <c r="U35" s="51">
        <v>4.0969490000000004</v>
      </c>
      <c r="V35" s="3">
        <f t="shared" si="4"/>
        <v>675864.62304304924</v>
      </c>
      <c r="W35" s="3">
        <v>160.99524906077627</v>
      </c>
      <c r="X35" s="3">
        <f t="shared" si="5"/>
        <v>0.56489561073956585</v>
      </c>
      <c r="Y35" s="3"/>
      <c r="Z35" s="51"/>
      <c r="AA35" s="3"/>
      <c r="AB35" s="51"/>
      <c r="AC35" s="3"/>
      <c r="AD35" s="3"/>
      <c r="AE35" s="3"/>
      <c r="AF35">
        <v>1.1779627696511898</v>
      </c>
      <c r="AG35" s="50">
        <v>270.52890000000002</v>
      </c>
      <c r="AH35">
        <v>0.88075721820708397</v>
      </c>
      <c r="AI35" s="50">
        <v>2.3585069999999999</v>
      </c>
      <c r="AJ35">
        <v>334715.24361972994</v>
      </c>
      <c r="AK35">
        <v>309.22454753404872</v>
      </c>
      <c r="AL35">
        <f t="shared" si="8"/>
        <v>1.084998412400171</v>
      </c>
      <c r="AN35">
        <v>4.8210519764813888</v>
      </c>
      <c r="AO35" s="50">
        <v>697.46014704104425</v>
      </c>
      <c r="AP35">
        <v>0.221672128443135</v>
      </c>
      <c r="AQ35" s="50">
        <v>12.527511428214694</v>
      </c>
      <c r="AR35">
        <f t="shared" si="6"/>
        <v>1087260.1765504389</v>
      </c>
      <c r="AS35">
        <v>72.56361656415821</v>
      </c>
      <c r="AT35" s="45">
        <f t="shared" si="7"/>
        <v>0.32079406084950579</v>
      </c>
    </row>
    <row r="36" spans="1:46" x14ac:dyDescent="0.25">
      <c r="A36" t="s">
        <v>48</v>
      </c>
      <c r="B36" s="3"/>
      <c r="C36" s="51"/>
      <c r="D36" s="3"/>
      <c r="E36" s="51"/>
      <c r="F36" s="3"/>
      <c r="G36" s="3"/>
      <c r="H36" s="52"/>
      <c r="I36" s="3"/>
      <c r="J36" s="3"/>
      <c r="K36" s="51"/>
      <c r="L36" s="3"/>
      <c r="M36" s="51"/>
      <c r="N36" s="3"/>
      <c r="O36" s="3"/>
      <c r="P36" s="46"/>
      <c r="Q36" s="46"/>
      <c r="R36" s="3">
        <v>3.0397232324636976</v>
      </c>
      <c r="S36" s="51">
        <v>698.09760000000006</v>
      </c>
      <c r="T36" s="3">
        <v>0.27014843235872393</v>
      </c>
      <c r="U36" s="51">
        <v>4.8171299999999997</v>
      </c>
      <c r="V36" s="3">
        <f t="shared" si="4"/>
        <v>863729.93145778053</v>
      </c>
      <c r="W36" s="3">
        <v>115.09607795884449</v>
      </c>
      <c r="X36" s="3">
        <f t="shared" si="5"/>
        <v>0.40384588757489293</v>
      </c>
      <c r="Y36" s="3"/>
      <c r="Z36" s="51"/>
      <c r="AA36" s="3"/>
      <c r="AB36" s="51"/>
      <c r="AC36" s="3"/>
      <c r="AD36" s="3"/>
      <c r="AE36" s="3"/>
      <c r="AG36" s="50"/>
      <c r="AI36" s="50"/>
      <c r="AN36">
        <v>6.2564382526202769</v>
      </c>
      <c r="AO36" s="50">
        <v>905.11705016101223</v>
      </c>
      <c r="AP36">
        <v>0.20095501506303237</v>
      </c>
      <c r="AQ36" s="50">
        <v>19.12596088554373</v>
      </c>
      <c r="AR36">
        <f t="shared" si="6"/>
        <v>1410973.4125051908</v>
      </c>
      <c r="AS36">
        <v>64.168245114571661</v>
      </c>
      <c r="AT36" s="45">
        <f t="shared" si="7"/>
        <v>0.28367924453833626</v>
      </c>
    </row>
    <row r="37" spans="1:46" x14ac:dyDescent="0.25">
      <c r="A37" t="s">
        <v>48</v>
      </c>
      <c r="B37" s="3"/>
      <c r="C37" s="51"/>
      <c r="D37" s="3"/>
      <c r="E37" s="51"/>
      <c r="F37" s="3"/>
      <c r="G37" s="3"/>
      <c r="H37" s="52"/>
      <c r="I37" s="3"/>
      <c r="J37" s="3"/>
      <c r="K37" s="51"/>
      <c r="L37" s="3"/>
      <c r="M37" s="51"/>
      <c r="N37" s="3"/>
      <c r="O37" s="3"/>
      <c r="P37" s="46"/>
      <c r="Q37" s="46"/>
      <c r="R37" s="3">
        <v>3.0207219577969102</v>
      </c>
      <c r="S37" s="51">
        <v>693.73379999999997</v>
      </c>
      <c r="T37" s="3">
        <v>0.27589926072330745</v>
      </c>
      <c r="U37" s="51">
        <v>4.8583619999999996</v>
      </c>
      <c r="V37" s="3">
        <f t="shared" si="4"/>
        <v>858330.76567509421</v>
      </c>
      <c r="W37" s="3">
        <v>117.79832409224808</v>
      </c>
      <c r="X37" s="3">
        <f t="shared" si="5"/>
        <v>0.41332745295525641</v>
      </c>
      <c r="Y37" s="3"/>
      <c r="Z37" s="51"/>
      <c r="AA37" s="3"/>
      <c r="AB37" s="51"/>
      <c r="AC37" s="3"/>
      <c r="AD37" s="3"/>
      <c r="AE37" s="3"/>
      <c r="AG37" s="50"/>
      <c r="AI37" s="50"/>
      <c r="AN37">
        <v>8.3293308833049373</v>
      </c>
      <c r="AO37" s="50">
        <v>1205.0018068594452</v>
      </c>
      <c r="AP37">
        <v>0.18314747758085548</v>
      </c>
      <c r="AQ37" s="50">
        <v>30.895217730012416</v>
      </c>
      <c r="AR37">
        <f t="shared" si="6"/>
        <v>1878459.267999578</v>
      </c>
      <c r="AS37">
        <v>56.800682025405948</v>
      </c>
      <c r="AT37" s="45">
        <f t="shared" si="7"/>
        <v>0.25110823176572039</v>
      </c>
    </row>
    <row r="38" spans="1:46" x14ac:dyDescent="0.25">
      <c r="A38" t="s">
        <v>48</v>
      </c>
      <c r="B38" s="3"/>
      <c r="C38" s="51"/>
      <c r="D38" s="3"/>
      <c r="E38" s="51"/>
      <c r="F38" s="3"/>
      <c r="G38" s="3"/>
      <c r="H38" s="52"/>
      <c r="I38" s="3"/>
      <c r="J38" s="3"/>
      <c r="K38" s="51"/>
      <c r="L38" s="3"/>
      <c r="M38" s="51"/>
      <c r="N38" s="3"/>
      <c r="O38" s="3"/>
      <c r="P38" s="46"/>
      <c r="Q38" s="46"/>
      <c r="R38" s="3">
        <v>3.9023213614016985</v>
      </c>
      <c r="S38" s="51">
        <v>896.20039999999995</v>
      </c>
      <c r="T38" s="3">
        <v>0.2760024598907817</v>
      </c>
      <c r="U38" s="51">
        <v>8.1110456332714644</v>
      </c>
      <c r="V38" s="3">
        <f t="shared" si="4"/>
        <v>1108835.0827512303</v>
      </c>
      <c r="W38" s="3">
        <v>117.84660910788827</v>
      </c>
      <c r="X38" s="3">
        <f t="shared" si="5"/>
        <v>0.41349687406276586</v>
      </c>
      <c r="Y38" s="3"/>
      <c r="Z38" s="51"/>
      <c r="AA38" s="3"/>
      <c r="AB38" s="51"/>
      <c r="AC38" s="3"/>
      <c r="AD38" s="3"/>
      <c r="AE38" s="3"/>
      <c r="AF38">
        <v>2.3629864648717596</v>
      </c>
      <c r="AG38" s="50">
        <v>542.67939999999999</v>
      </c>
      <c r="AH38">
        <v>0.27733008001642623</v>
      </c>
      <c r="AI38" s="50">
        <v>2.9883899999999999</v>
      </c>
      <c r="AJ38">
        <v>671436.83199247415</v>
      </c>
      <c r="AK38">
        <v>118.46712761453206</v>
      </c>
      <c r="AL38">
        <f t="shared" si="8"/>
        <v>0.41567413198081427</v>
      </c>
      <c r="AN38">
        <v>9.6994729570249785</v>
      </c>
      <c r="AO38" s="50">
        <v>1403.2198507357016</v>
      </c>
      <c r="AP38">
        <v>0.17675960523326739</v>
      </c>
      <c r="AQ38" s="50">
        <v>40.434249344840929</v>
      </c>
      <c r="AR38">
        <f t="shared" si="6"/>
        <v>2187458.4076560815</v>
      </c>
      <c r="AS38">
        <v>54.128964821534694</v>
      </c>
      <c r="AT38" s="45">
        <f t="shared" si="7"/>
        <v>0.2392969267088183</v>
      </c>
    </row>
    <row r="39" spans="1:46" x14ac:dyDescent="0.25">
      <c r="A39" t="s">
        <v>48</v>
      </c>
      <c r="B39" s="3"/>
      <c r="C39" s="51"/>
      <c r="D39" s="3"/>
      <c r="E39" s="51"/>
      <c r="F39" s="3"/>
      <c r="G39" s="3"/>
      <c r="H39" s="52"/>
      <c r="I39" s="3"/>
      <c r="J39" s="3"/>
      <c r="K39" s="51"/>
      <c r="L39" s="3"/>
      <c r="M39" s="51"/>
      <c r="N39" s="3"/>
      <c r="O39" s="3"/>
      <c r="P39" s="46"/>
      <c r="Q39" s="46"/>
      <c r="R39" s="3">
        <v>3.9048333544708749</v>
      </c>
      <c r="S39" s="51">
        <v>896.77729999999997</v>
      </c>
      <c r="T39" s="3">
        <v>0.274035196273202</v>
      </c>
      <c r="U39" s="51">
        <v>8.063603859895391</v>
      </c>
      <c r="V39" s="3">
        <f t="shared" si="4"/>
        <v>1109548.8594458618</v>
      </c>
      <c r="W39" s="3">
        <v>116.92490554972565</v>
      </c>
      <c r="X39" s="3">
        <f t="shared" si="5"/>
        <v>0.41026282649026546</v>
      </c>
      <c r="Y39" s="3"/>
      <c r="Z39" s="51"/>
      <c r="AA39" s="3"/>
      <c r="AB39" s="51"/>
      <c r="AC39" s="3"/>
      <c r="AD39" s="3"/>
      <c r="AE39" s="3"/>
      <c r="AF39">
        <v>2.3629864648717596</v>
      </c>
      <c r="AG39" s="50">
        <v>542.67939999999999</v>
      </c>
      <c r="AH39">
        <v>0.27733008001642623</v>
      </c>
      <c r="AI39" s="50">
        <v>2.9883899999999999</v>
      </c>
      <c r="AJ39">
        <v>671436.83199247415</v>
      </c>
      <c r="AK39">
        <v>118.46712761453206</v>
      </c>
      <c r="AL39">
        <f t="shared" si="8"/>
        <v>0.41567413198081427</v>
      </c>
      <c r="AO39" s="50"/>
      <c r="AQ39" s="50"/>
      <c r="AT39" s="45"/>
    </row>
    <row r="40" spans="1:46" x14ac:dyDescent="0.25">
      <c r="A40" t="s">
        <v>48</v>
      </c>
      <c r="B40" s="3"/>
      <c r="C40" s="51"/>
      <c r="D40" s="3"/>
      <c r="E40" s="51"/>
      <c r="F40" s="3"/>
      <c r="G40" s="3"/>
      <c r="H40" s="52"/>
      <c r="I40" s="3"/>
      <c r="J40" s="3"/>
      <c r="K40" s="51"/>
      <c r="L40" s="3"/>
      <c r="M40" s="51"/>
      <c r="N40" s="3"/>
      <c r="O40" s="3"/>
      <c r="P40" s="46"/>
      <c r="Q40" s="46"/>
      <c r="R40" s="3"/>
      <c r="S40" s="51"/>
      <c r="T40" s="3"/>
      <c r="U40" s="51"/>
      <c r="V40" s="3"/>
      <c r="W40" s="3"/>
      <c r="X40" s="3">
        <f t="shared" si="5"/>
        <v>0</v>
      </c>
      <c r="Y40" s="3"/>
      <c r="Z40" s="51"/>
      <c r="AA40" s="3"/>
      <c r="AB40" s="51"/>
      <c r="AC40" s="3"/>
      <c r="AD40" s="3"/>
      <c r="AE40" s="3"/>
      <c r="AF40">
        <v>3.0907416418811353</v>
      </c>
      <c r="AG40" s="50">
        <v>709.81439999999998</v>
      </c>
      <c r="AH40">
        <v>0.19419827615825305</v>
      </c>
      <c r="AI40" s="50">
        <v>3.5800459999999998</v>
      </c>
      <c r="AJ40">
        <v>878226.6878725061</v>
      </c>
      <c r="AK40">
        <v>77.345441630456747</v>
      </c>
      <c r="AL40">
        <f t="shared" si="8"/>
        <v>0.27138751449283072</v>
      </c>
      <c r="AO40" s="50"/>
      <c r="AQ40" s="50"/>
      <c r="AT40" s="45"/>
    </row>
    <row r="41" spans="1:46" x14ac:dyDescent="0.25">
      <c r="A41" t="s">
        <v>48</v>
      </c>
      <c r="B41" s="3"/>
      <c r="C41" s="51"/>
      <c r="D41" s="3"/>
      <c r="E41" s="51"/>
      <c r="F41" s="3"/>
      <c r="G41" s="3"/>
      <c r="H41" s="52"/>
      <c r="I41" s="3"/>
      <c r="J41" s="3"/>
      <c r="K41" s="51"/>
      <c r="L41" s="3"/>
      <c r="M41" s="51"/>
      <c r="N41" s="3"/>
      <c r="O41" s="3"/>
      <c r="P41" s="46"/>
      <c r="Q41" s="46"/>
      <c r="R41" s="3"/>
      <c r="S41" s="51"/>
      <c r="T41" s="3"/>
      <c r="U41" s="51"/>
      <c r="V41" s="3"/>
      <c r="W41" s="3"/>
      <c r="X41" s="3">
        <f t="shared" si="5"/>
        <v>0</v>
      </c>
      <c r="Y41" s="3"/>
      <c r="Z41" s="51"/>
      <c r="AA41" s="3"/>
      <c r="AB41" s="51"/>
      <c r="AC41" s="3"/>
      <c r="AD41" s="3"/>
      <c r="AE41" s="3"/>
      <c r="AF41">
        <v>3.0907416418811353</v>
      </c>
      <c r="AG41" s="50">
        <v>709.81439999999998</v>
      </c>
      <c r="AH41">
        <v>0.19419827615825305</v>
      </c>
      <c r="AI41" s="50">
        <v>3.5800459999999998</v>
      </c>
      <c r="AJ41">
        <v>878226.6878725061</v>
      </c>
      <c r="AK41">
        <v>77.345441630456747</v>
      </c>
      <c r="AL41">
        <f t="shared" si="8"/>
        <v>0.27138751449283072</v>
      </c>
      <c r="AO41" s="50"/>
      <c r="AQ41" s="50"/>
      <c r="AT41" s="45"/>
    </row>
    <row r="42" spans="1:46" x14ac:dyDescent="0.25">
      <c r="A42" t="s">
        <v>48</v>
      </c>
      <c r="B42" s="3"/>
      <c r="C42" s="51"/>
      <c r="D42" s="3"/>
      <c r="E42" s="51"/>
      <c r="F42" s="3"/>
      <c r="G42" s="3"/>
      <c r="H42" s="52"/>
      <c r="I42" s="3"/>
      <c r="J42" s="3"/>
      <c r="K42" s="51"/>
      <c r="L42" s="3"/>
      <c r="M42" s="51"/>
      <c r="N42" s="3"/>
      <c r="O42" s="3"/>
      <c r="P42" s="46"/>
      <c r="Q42" s="46"/>
      <c r="R42" s="3"/>
      <c r="S42" s="51"/>
      <c r="T42" s="3"/>
      <c r="U42" s="51"/>
      <c r="V42" s="3"/>
      <c r="W42" s="3"/>
      <c r="X42" s="3">
        <f t="shared" si="5"/>
        <v>0</v>
      </c>
      <c r="Y42" s="3"/>
      <c r="Z42" s="51"/>
      <c r="AA42" s="3"/>
      <c r="AB42" s="51"/>
      <c r="AC42" s="3"/>
      <c r="AD42" s="3"/>
      <c r="AE42" s="3"/>
      <c r="AF42">
        <v>3.9170623933593829</v>
      </c>
      <c r="AG42" s="50">
        <v>899.58579999999995</v>
      </c>
      <c r="AH42">
        <v>0.14826396316514565</v>
      </c>
      <c r="AI42" s="50">
        <v>4.3901000000000003</v>
      </c>
      <c r="AJ42">
        <v>1113023.7109745007</v>
      </c>
      <c r="AK42">
        <v>53.029305974555704</v>
      </c>
      <c r="AL42">
        <f t="shared" si="8"/>
        <v>0.18606774026159897</v>
      </c>
      <c r="AO42" s="50"/>
      <c r="AQ42" s="50"/>
      <c r="AT42" s="45"/>
    </row>
    <row r="43" spans="1:46" x14ac:dyDescent="0.25">
      <c r="A43" t="s">
        <v>48</v>
      </c>
      <c r="B43" s="3"/>
      <c r="C43" s="51"/>
      <c r="D43" s="3"/>
      <c r="E43" s="51"/>
      <c r="F43" s="3"/>
      <c r="G43" s="3"/>
      <c r="H43" s="52"/>
      <c r="I43" s="3"/>
      <c r="J43" s="3"/>
      <c r="K43" s="51"/>
      <c r="L43" s="3"/>
      <c r="M43" s="51"/>
      <c r="N43" s="3"/>
      <c r="O43" s="3"/>
      <c r="P43" s="46"/>
      <c r="Q43" s="46"/>
      <c r="R43" s="3"/>
      <c r="S43" s="51"/>
      <c r="T43" s="3"/>
      <c r="U43" s="51"/>
      <c r="V43" s="3"/>
      <c r="W43" s="3"/>
      <c r="X43" s="3">
        <f t="shared" si="5"/>
        <v>0</v>
      </c>
      <c r="Y43" s="3"/>
      <c r="Z43" s="51"/>
      <c r="AA43" s="3"/>
      <c r="AB43" s="51"/>
      <c r="AC43" s="3"/>
      <c r="AD43" s="3"/>
      <c r="AE43" s="3"/>
      <c r="AF43">
        <v>3.9170623933593829</v>
      </c>
      <c r="AG43" s="50">
        <v>899.58579999999995</v>
      </c>
      <c r="AH43">
        <v>0.14826396316514565</v>
      </c>
      <c r="AI43" s="50">
        <v>4.3901000000000003</v>
      </c>
      <c r="AJ43">
        <v>1113023.7109745007</v>
      </c>
      <c r="AK43">
        <v>53.029305974555704</v>
      </c>
      <c r="AL43">
        <f t="shared" si="8"/>
        <v>0.18606774026159897</v>
      </c>
      <c r="AO43" s="50"/>
      <c r="AQ43" s="50"/>
      <c r="AT43" s="45"/>
    </row>
    <row r="44" spans="1:46" x14ac:dyDescent="0.25">
      <c r="A44" t="s">
        <v>48</v>
      </c>
      <c r="B44" s="3"/>
      <c r="C44" s="51"/>
      <c r="D44" s="3"/>
      <c r="E44" s="51"/>
      <c r="F44" s="3"/>
      <c r="G44" s="3"/>
      <c r="H44" s="52"/>
      <c r="I44" s="3"/>
      <c r="J44" s="3"/>
      <c r="K44" s="51"/>
      <c r="L44" s="3"/>
      <c r="M44" s="51"/>
      <c r="N44" s="3"/>
      <c r="O44" s="3"/>
      <c r="P44" s="46"/>
      <c r="Q44" s="46"/>
      <c r="R44" s="3"/>
      <c r="S44" s="51"/>
      <c r="T44" s="3"/>
      <c r="U44" s="51"/>
      <c r="V44" s="3"/>
      <c r="W44" s="3"/>
      <c r="X44" s="3">
        <f t="shared" si="5"/>
        <v>0</v>
      </c>
      <c r="Y44" s="3"/>
      <c r="Z44" s="51"/>
      <c r="AA44" s="3"/>
      <c r="AB44" s="51"/>
      <c r="AC44" s="3"/>
      <c r="AD44" s="3"/>
      <c r="AE44" s="3"/>
      <c r="AF44">
        <v>5.2218322626092224</v>
      </c>
      <c r="AG44" s="50">
        <v>1199.2370000000001</v>
      </c>
      <c r="AH44">
        <v>0.13787953188654833</v>
      </c>
      <c r="AI44" s="50">
        <v>7.2554351399470134</v>
      </c>
      <c r="AJ44">
        <v>1483770.8821970371</v>
      </c>
      <c r="AK44">
        <v>47.479262398922458</v>
      </c>
      <c r="AL44">
        <f t="shared" si="8"/>
        <v>0.16659390315411388</v>
      </c>
      <c r="AO44" s="50"/>
      <c r="AQ44" s="50"/>
      <c r="AT44" s="45"/>
    </row>
    <row r="45" spans="1:46" x14ac:dyDescent="0.25">
      <c r="A45" t="s">
        <v>48</v>
      </c>
      <c r="B45" s="3"/>
      <c r="C45" s="51"/>
      <c r="D45" s="3"/>
      <c r="E45" s="51"/>
      <c r="F45" s="3"/>
      <c r="G45" s="3"/>
      <c r="H45" s="52"/>
      <c r="I45" s="3"/>
      <c r="J45" s="3"/>
      <c r="K45" s="51"/>
      <c r="L45" s="3"/>
      <c r="M45" s="51"/>
      <c r="N45" s="3"/>
      <c r="O45" s="3"/>
      <c r="P45" s="46"/>
      <c r="Q45" s="46"/>
      <c r="R45" s="3"/>
      <c r="S45" s="51"/>
      <c r="T45" s="3"/>
      <c r="U45" s="51"/>
      <c r="V45" s="3"/>
      <c r="W45" s="3"/>
      <c r="X45" s="3">
        <f t="shared" si="5"/>
        <v>0</v>
      </c>
      <c r="Y45" s="3"/>
      <c r="Z45" s="51"/>
      <c r="AA45" s="3"/>
      <c r="AB45" s="51"/>
      <c r="AC45" s="3"/>
      <c r="AD45" s="3"/>
      <c r="AE45" s="3"/>
      <c r="AF45">
        <v>5.6484095290469964</v>
      </c>
      <c r="AG45" s="50">
        <v>1297.204</v>
      </c>
      <c r="AH45">
        <v>0.13106414109732648</v>
      </c>
      <c r="AI45" s="50">
        <v>8.0696383047071656</v>
      </c>
      <c r="AJ45">
        <v>1604981.7704669929</v>
      </c>
      <c r="AK45">
        <v>43.846733695264405</v>
      </c>
      <c r="AL45">
        <f t="shared" si="8"/>
        <v>0.15384818840443651</v>
      </c>
      <c r="AO45" s="50"/>
      <c r="AQ45" s="50"/>
      <c r="AT45" s="45"/>
    </row>
    <row r="46" spans="1:46" x14ac:dyDescent="0.25">
      <c r="A46" t="s">
        <v>48</v>
      </c>
      <c r="B46" s="3"/>
      <c r="C46" s="51"/>
      <c r="D46" s="3"/>
      <c r="E46" s="51"/>
      <c r="F46" s="3"/>
      <c r="G46" s="3"/>
      <c r="H46" s="52"/>
      <c r="I46" s="3"/>
      <c r="J46" s="3"/>
      <c r="K46" s="51"/>
      <c r="L46" s="3"/>
      <c r="M46" s="51"/>
      <c r="N46" s="3"/>
      <c r="O46" s="3"/>
      <c r="P46" s="46"/>
      <c r="Q46" s="46"/>
      <c r="R46" s="3"/>
      <c r="S46" s="51"/>
      <c r="T46" s="3"/>
      <c r="U46" s="51"/>
      <c r="V46" s="3"/>
      <c r="W46" s="3"/>
      <c r="X46" s="3">
        <f t="shared" si="5"/>
        <v>0</v>
      </c>
      <c r="Y46" s="3"/>
      <c r="Z46" s="51"/>
      <c r="AA46" s="3"/>
      <c r="AB46" s="51"/>
      <c r="AC46" s="3"/>
      <c r="AD46" s="3"/>
      <c r="AE46" s="3"/>
      <c r="AF46">
        <v>6.5320615475465837</v>
      </c>
      <c r="AG46" s="50">
        <v>1500.1420000000001</v>
      </c>
      <c r="AH46">
        <v>0.1125962646138336</v>
      </c>
      <c r="AI46" s="50">
        <v>9.2713366047920349</v>
      </c>
      <c r="AJ46">
        <v>1856069.3330516217</v>
      </c>
      <c r="AK46">
        <v>34.117089936585188</v>
      </c>
      <c r="AL46">
        <f t="shared" si="8"/>
        <v>0.11970908749679013</v>
      </c>
      <c r="AO46" s="50"/>
      <c r="AQ46" s="50"/>
      <c r="AT46" s="45"/>
    </row>
    <row r="47" spans="1:46" x14ac:dyDescent="0.25">
      <c r="A47" t="s">
        <v>48</v>
      </c>
      <c r="B47" s="3"/>
      <c r="C47" s="51"/>
      <c r="D47" s="3"/>
      <c r="E47" s="51"/>
      <c r="F47" s="3"/>
      <c r="G47" s="3"/>
      <c r="H47" s="52"/>
      <c r="I47" s="3"/>
      <c r="J47" s="3"/>
      <c r="K47" s="51"/>
      <c r="L47" s="3"/>
      <c r="M47" s="51"/>
      <c r="N47" s="3"/>
      <c r="O47" s="3"/>
      <c r="P47" s="46"/>
      <c r="Q47" s="46"/>
      <c r="R47" s="3"/>
      <c r="S47" s="51"/>
      <c r="T47" s="3"/>
      <c r="U47" s="51"/>
      <c r="V47" s="3"/>
      <c r="W47" s="3"/>
      <c r="X47" s="3">
        <f t="shared" si="5"/>
        <v>0</v>
      </c>
      <c r="Y47" s="3"/>
      <c r="Z47" s="51"/>
      <c r="AA47" s="3"/>
      <c r="AB47" s="51"/>
      <c r="AC47" s="3"/>
      <c r="AD47" s="3"/>
      <c r="AE47" s="3"/>
      <c r="AF47">
        <v>6.5320615475465837</v>
      </c>
      <c r="AG47" s="50">
        <v>1500.1420000000001</v>
      </c>
      <c r="AH47">
        <v>0.1125962646138336</v>
      </c>
      <c r="AI47" s="50">
        <v>9.2713366047920349</v>
      </c>
      <c r="AJ47">
        <v>1856069.3330516217</v>
      </c>
      <c r="AK47">
        <v>34.117089936585188</v>
      </c>
      <c r="AL47">
        <f t="shared" si="8"/>
        <v>0.11970908749679013</v>
      </c>
      <c r="AO47" s="50"/>
      <c r="AQ47" s="50"/>
      <c r="AT47" s="45"/>
    </row>
    <row r="48" spans="1:46" x14ac:dyDescent="0.25">
      <c r="A48" t="s">
        <v>48</v>
      </c>
      <c r="B48" s="3"/>
      <c r="C48" s="51"/>
      <c r="D48" s="3"/>
      <c r="E48" s="51"/>
      <c r="F48" s="3"/>
      <c r="G48" s="3"/>
      <c r="H48" s="52"/>
      <c r="I48" s="3"/>
      <c r="J48" s="3"/>
      <c r="K48" s="51"/>
      <c r="L48" s="3"/>
      <c r="M48" s="51"/>
      <c r="N48" s="3"/>
      <c r="O48" s="3"/>
      <c r="P48" s="46"/>
      <c r="Q48" s="46"/>
      <c r="R48" s="3"/>
      <c r="S48" s="51"/>
      <c r="T48" s="3"/>
      <c r="U48" s="51"/>
      <c r="V48" s="3"/>
      <c r="W48" s="3"/>
      <c r="X48" s="3">
        <f t="shared" si="5"/>
        <v>0</v>
      </c>
      <c r="Y48" s="3"/>
      <c r="Z48" s="51"/>
      <c r="AA48" s="3"/>
      <c r="AB48" s="51"/>
      <c r="AC48" s="3"/>
      <c r="AD48" s="3"/>
      <c r="AE48" s="3"/>
      <c r="AF48">
        <v>7.4893882457661505</v>
      </c>
      <c r="AG48" s="50">
        <v>1720</v>
      </c>
      <c r="AH48">
        <v>0.10162069625542612</v>
      </c>
      <c r="AI48" s="50">
        <v>11</v>
      </c>
      <c r="AJ48">
        <v>2128091.375915606</v>
      </c>
      <c r="AK48">
        <v>28.481759527180468</v>
      </c>
      <c r="AL48">
        <f t="shared" si="8"/>
        <v>9.99359983409841E-2</v>
      </c>
      <c r="AO48" s="50"/>
      <c r="AQ48" s="50"/>
      <c r="AT48" s="45"/>
    </row>
    <row r="49" spans="1:46" x14ac:dyDescent="0.25">
      <c r="A49" t="s">
        <v>48</v>
      </c>
      <c r="B49" s="3"/>
      <c r="C49" s="51"/>
      <c r="D49" s="3"/>
      <c r="E49" s="51"/>
      <c r="F49" s="3"/>
      <c r="G49" s="3"/>
      <c r="H49" s="52"/>
      <c r="I49" s="3"/>
      <c r="J49" s="3"/>
      <c r="K49" s="51"/>
      <c r="L49" s="3"/>
      <c r="M49" s="51"/>
      <c r="N49" s="3"/>
      <c r="O49" s="3"/>
      <c r="P49" s="46"/>
      <c r="Q49" s="46"/>
      <c r="R49" s="3"/>
      <c r="S49" s="51"/>
      <c r="T49" s="3"/>
      <c r="U49" s="51"/>
      <c r="V49" s="3"/>
      <c r="W49" s="3"/>
      <c r="X49" s="3">
        <f t="shared" si="5"/>
        <v>0</v>
      </c>
      <c r="Y49" s="3"/>
      <c r="Z49" s="51"/>
      <c r="AA49" s="3"/>
      <c r="AB49" s="51"/>
      <c r="AC49" s="3"/>
      <c r="AD49" s="3"/>
      <c r="AE49" s="3"/>
      <c r="AF49">
        <v>7.4676167683075274</v>
      </c>
      <c r="AG49" s="50">
        <v>1715</v>
      </c>
      <c r="AH49">
        <v>0.10174949097222097</v>
      </c>
      <c r="AI49" s="50">
        <v>10.95</v>
      </c>
      <c r="AJ49">
        <v>2121905.0637763161</v>
      </c>
      <c r="AK49">
        <v>28.546957085108421</v>
      </c>
      <c r="AL49">
        <f t="shared" si="8"/>
        <v>0.10016476170213481</v>
      </c>
      <c r="AO49" s="50"/>
      <c r="AQ49" s="50"/>
      <c r="AT49" s="45"/>
    </row>
    <row r="50" spans="1:46" s="45" customFormat="1" x14ac:dyDescent="0.25">
      <c r="A50" s="48" t="s">
        <v>49</v>
      </c>
      <c r="B50" s="46">
        <v>2.5562031604978803</v>
      </c>
      <c r="C50" s="46">
        <v>209.85867691862967</v>
      </c>
      <c r="D50" s="46">
        <v>7.3767724807005705E-2</v>
      </c>
      <c r="E50" s="46">
        <v>1.555787303179754</v>
      </c>
      <c r="F50" s="46">
        <f t="shared" si="0"/>
        <v>434274.19596095593</v>
      </c>
      <c r="G50" s="46">
        <v>9.0803390082495987</v>
      </c>
      <c r="H50" s="46">
        <f t="shared" si="1"/>
        <v>5.3288374461558673E-2</v>
      </c>
      <c r="I50" s="46"/>
      <c r="J50" s="46">
        <v>0.61739921696188527</v>
      </c>
      <c r="K50" s="51">
        <v>89.318960000000004</v>
      </c>
      <c r="L50" s="46">
        <v>0.51763529095318384</v>
      </c>
      <c r="M50" s="51">
        <v>0.47976229712211366</v>
      </c>
      <c r="N50" s="46">
        <f t="shared" si="2"/>
        <v>139237.9889100483</v>
      </c>
      <c r="O50" s="46">
        <v>168.9417987285851</v>
      </c>
      <c r="P50" s="46">
        <f t="shared" si="3"/>
        <v>0.74686913673114552</v>
      </c>
      <c r="Q50" s="46"/>
      <c r="R50" s="46">
        <v>1.1878957885269117</v>
      </c>
      <c r="S50" s="51">
        <v>272.81009999999998</v>
      </c>
      <c r="T50" s="46">
        <v>0.33175034893842964</v>
      </c>
      <c r="U50" s="51">
        <v>0.90341210000000005</v>
      </c>
      <c r="V50" s="46">
        <f t="shared" si="4"/>
        <v>337537.6866701594</v>
      </c>
      <c r="W50" s="46">
        <v>142.87540352131523</v>
      </c>
      <c r="X50" s="46">
        <f t="shared" si="5"/>
        <v>0.50131720533794821</v>
      </c>
      <c r="Y50" s="46"/>
      <c r="Z50" s="51"/>
      <c r="AA50" s="46"/>
      <c r="AB50" s="51"/>
      <c r="AC50" s="46"/>
      <c r="AD50" s="46"/>
      <c r="AE50" s="46"/>
      <c r="AG50" s="50"/>
      <c r="AI50" s="50"/>
      <c r="AN50" s="45">
        <v>0.62138118174973778</v>
      </c>
      <c r="AO50" s="50">
        <v>89.89502965450616</v>
      </c>
      <c r="AP50" s="45">
        <v>2.4116544285966057</v>
      </c>
      <c r="AQ50" s="50">
        <v>2.2641300000000002</v>
      </c>
      <c r="AR50" s="45">
        <f t="shared" si="6"/>
        <v>140136.0152659927</v>
      </c>
      <c r="AS50" s="45">
        <v>398.77369780340075</v>
      </c>
      <c r="AT50" s="45">
        <f t="shared" si="7"/>
        <v>1.7629252776454498</v>
      </c>
    </row>
    <row r="51" spans="1:46" s="45" customFormat="1" x14ac:dyDescent="0.25">
      <c r="A51" s="48" t="s">
        <v>49</v>
      </c>
      <c r="B51" s="46">
        <v>4.8903132535256173</v>
      </c>
      <c r="C51" s="46">
        <v>401.48399977043852</v>
      </c>
      <c r="D51" s="46">
        <v>4.7555446875529296E-2</v>
      </c>
      <c r="E51" s="46">
        <v>3.670850726119538</v>
      </c>
      <c r="F51" s="46">
        <f t="shared" si="0"/>
        <v>830816.92761791148</v>
      </c>
      <c r="G51" s="46">
        <v>3.2038295012640634</v>
      </c>
      <c r="H51" s="46">
        <f t="shared" si="1"/>
        <v>1.8801816321972201E-2</v>
      </c>
      <c r="I51" s="46"/>
      <c r="J51" s="46">
        <v>0.61967357018271285</v>
      </c>
      <c r="K51" s="51">
        <v>89.647989999999993</v>
      </c>
      <c r="L51" s="46">
        <v>0.50168941341544293</v>
      </c>
      <c r="M51" s="51">
        <v>0.46841519236399015</v>
      </c>
      <c r="N51" s="46">
        <f t="shared" si="2"/>
        <v>139750.90884878329</v>
      </c>
      <c r="O51" s="46">
        <v>164.7324359034065</v>
      </c>
      <c r="P51" s="46">
        <f t="shared" si="3"/>
        <v>0.72826010567376886</v>
      </c>
      <c r="Q51" s="46"/>
      <c r="R51" s="46">
        <v>1.1927033661793247</v>
      </c>
      <c r="S51" s="51">
        <v>273.91419999999999</v>
      </c>
      <c r="T51" s="46">
        <v>0.32449773959893458</v>
      </c>
      <c r="U51" s="51">
        <v>0.89082910000000004</v>
      </c>
      <c r="V51" s="46">
        <f t="shared" si="4"/>
        <v>338903.74811675726</v>
      </c>
      <c r="W51" s="46">
        <v>139.73656660626628</v>
      </c>
      <c r="X51" s="46">
        <f t="shared" si="5"/>
        <v>0.4903037424781273</v>
      </c>
      <c r="Y51" s="46"/>
      <c r="Z51" s="51"/>
      <c r="AA51" s="46"/>
      <c r="AB51" s="51"/>
      <c r="AC51" s="46"/>
      <c r="AD51" s="46"/>
      <c r="AE51" s="46"/>
      <c r="AG51" s="50"/>
      <c r="AI51" s="50"/>
      <c r="AN51" s="45">
        <v>1.24185014640083</v>
      </c>
      <c r="AO51" s="50">
        <v>179.65808913427486</v>
      </c>
      <c r="AP51" s="45">
        <v>0.73704961497991972</v>
      </c>
      <c r="AQ51" s="50">
        <v>2.7637909999999999</v>
      </c>
      <c r="AR51" s="45">
        <f t="shared" si="6"/>
        <v>280066.30420325795</v>
      </c>
      <c r="AS51" s="45">
        <v>218.92429219611225</v>
      </c>
      <c r="AT51" s="45">
        <f t="shared" si="7"/>
        <v>0.96783506717998347</v>
      </c>
    </row>
    <row r="52" spans="1:46" s="45" customFormat="1" x14ac:dyDescent="0.25">
      <c r="A52" s="48" t="s">
        <v>49</v>
      </c>
      <c r="B52" s="46">
        <v>8.4785131029531424</v>
      </c>
      <c r="C52" s="46">
        <v>696.06734297146147</v>
      </c>
      <c r="D52" s="46">
        <v>3.6732564362944753E-2</v>
      </c>
      <c r="E52" s="46">
        <v>8.5228282877922137</v>
      </c>
      <c r="F52" s="46">
        <f t="shared" si="0"/>
        <v>1440417.3806014112</v>
      </c>
      <c r="G52" s="46">
        <v>1.5461176082132859</v>
      </c>
      <c r="H52" s="46">
        <f t="shared" si="1"/>
        <v>9.0734601420967478E-3</v>
      </c>
      <c r="I52" s="46"/>
      <c r="J52" s="46">
        <v>1.2429105679325201</v>
      </c>
      <c r="K52" s="51">
        <v>179.8115</v>
      </c>
      <c r="L52" s="46">
        <v>0.14132902687665991</v>
      </c>
      <c r="M52" s="51">
        <v>0.53086148650826248</v>
      </c>
      <c r="N52" s="46">
        <f t="shared" si="2"/>
        <v>280305.45410402393</v>
      </c>
      <c r="O52" s="46">
        <v>39.145885383982865</v>
      </c>
      <c r="P52" s="46">
        <f t="shared" si="3"/>
        <v>0.1730587329088544</v>
      </c>
      <c r="Q52" s="46"/>
      <c r="R52" s="46">
        <v>1.5560623580909481</v>
      </c>
      <c r="S52" s="51">
        <v>357.36259999999999</v>
      </c>
      <c r="T52" s="46">
        <v>0.29556670010259589</v>
      </c>
      <c r="U52" s="51">
        <v>1.3811070000000001</v>
      </c>
      <c r="V52" s="46">
        <f t="shared" si="4"/>
        <v>442151.31810161535</v>
      </c>
      <c r="W52" s="46">
        <v>126.86882397524639</v>
      </c>
      <c r="X52" s="46">
        <f t="shared" si="5"/>
        <v>0.44515376833419784</v>
      </c>
      <c r="Y52" s="46"/>
      <c r="Z52" s="51"/>
      <c r="AA52" s="46"/>
      <c r="AB52" s="51"/>
      <c r="AC52" s="46"/>
      <c r="AD52" s="46"/>
      <c r="AE52" s="46"/>
      <c r="AG52" s="50"/>
      <c r="AI52" s="50"/>
      <c r="AN52" s="45">
        <v>1.8604760322852782</v>
      </c>
      <c r="AO52" s="50">
        <v>269.15451096029852</v>
      </c>
      <c r="AP52" s="45">
        <v>0.43576298283495407</v>
      </c>
      <c r="AQ52" s="50">
        <v>3.6674869999999999</v>
      </c>
      <c r="AR52" s="45">
        <f t="shared" si="6"/>
        <v>419580.93569584237</v>
      </c>
      <c r="AS52" s="45">
        <v>146.3053655238524</v>
      </c>
      <c r="AT52" s="45">
        <f t="shared" si="7"/>
        <v>0.64679648772702214</v>
      </c>
    </row>
    <row r="53" spans="1:46" s="45" customFormat="1" x14ac:dyDescent="0.25">
      <c r="A53" s="48" t="s">
        <v>49</v>
      </c>
      <c r="B53" s="46">
        <v>12.287148438011025</v>
      </c>
      <c r="C53" s="46">
        <v>1008.7479564032639</v>
      </c>
      <c r="D53" s="46">
        <v>3.7310558109436377E-2</v>
      </c>
      <c r="E53" s="46">
        <v>18.181388811497545</v>
      </c>
      <c r="F53" s="46">
        <f t="shared" si="0"/>
        <v>2087467.6907647841</v>
      </c>
      <c r="G53" s="46">
        <v>1.6221323194893251</v>
      </c>
      <c r="H53" s="46">
        <f t="shared" si="1"/>
        <v>9.5195558655476829E-3</v>
      </c>
      <c r="I53" s="46"/>
      <c r="J53" s="46">
        <v>1.2444692910012269</v>
      </c>
      <c r="K53" s="51">
        <v>180.03700000000001</v>
      </c>
      <c r="L53" s="46">
        <v>0.1398932148628243</v>
      </c>
      <c r="M53" s="51">
        <v>0.52678707183319284</v>
      </c>
      <c r="N53" s="46">
        <f t="shared" si="2"/>
        <v>280656.98267644818</v>
      </c>
      <c r="O53" s="46">
        <v>38.537025372115956</v>
      </c>
      <c r="P53" s="46">
        <f t="shared" si="3"/>
        <v>0.17036704408539327</v>
      </c>
      <c r="Q53" s="46"/>
      <c r="R53" s="46">
        <v>1.5590258916026156</v>
      </c>
      <c r="S53" s="51">
        <v>358.04320000000001</v>
      </c>
      <c r="T53" s="46">
        <v>0.29328815044901924</v>
      </c>
      <c r="U53" s="51">
        <v>1.375685</v>
      </c>
      <c r="V53" s="46">
        <f t="shared" si="4"/>
        <v>442993.39891001547</v>
      </c>
      <c r="W53" s="46">
        <v>125.83147665289574</v>
      </c>
      <c r="X53" s="46">
        <f t="shared" si="5"/>
        <v>0.44151395316805525</v>
      </c>
      <c r="Y53" s="46"/>
      <c r="Z53" s="51"/>
      <c r="AA53" s="46"/>
      <c r="AB53" s="51"/>
      <c r="AC53" s="46"/>
      <c r="AD53" s="46"/>
      <c r="AE53" s="46"/>
      <c r="AG53" s="50"/>
      <c r="AI53" s="50"/>
      <c r="AN53" s="45">
        <v>2.4901351127392748</v>
      </c>
      <c r="AO53" s="50">
        <v>360.24710174370932</v>
      </c>
      <c r="AP53" s="45">
        <v>0.30919642480893755</v>
      </c>
      <c r="AQ53" s="50">
        <v>4.6617649999999999</v>
      </c>
      <c r="AR53" s="45">
        <f t="shared" si="6"/>
        <v>561583.81106841867</v>
      </c>
      <c r="AS53" s="45">
        <v>105.56054517664354</v>
      </c>
      <c r="AT53" s="45">
        <f t="shared" si="7"/>
        <v>0.46666907681982117</v>
      </c>
    </row>
    <row r="54" spans="1:46" s="45" customFormat="1" x14ac:dyDescent="0.25">
      <c r="A54" s="48" t="s">
        <v>49</v>
      </c>
      <c r="B54" s="46">
        <v>16.83056872517011</v>
      </c>
      <c r="C54" s="46">
        <v>1381.752803937665</v>
      </c>
      <c r="D54" s="46">
        <v>3.5895284860456483E-2</v>
      </c>
      <c r="E54" s="46">
        <v>32.819207244939165</v>
      </c>
      <c r="F54" s="46">
        <f t="shared" si="0"/>
        <v>2859350.8581944038</v>
      </c>
      <c r="G54" s="46">
        <v>1.4445133491921121</v>
      </c>
      <c r="H54" s="46">
        <f t="shared" si="1"/>
        <v>8.4771910163856344E-3</v>
      </c>
      <c r="I54" s="46"/>
      <c r="J54" s="46">
        <v>1.878172129155018</v>
      </c>
      <c r="K54" s="51">
        <v>271.71460000000002</v>
      </c>
      <c r="L54" s="46">
        <v>0.10411317445257598</v>
      </c>
      <c r="M54" s="51">
        <v>0.89298992820264789</v>
      </c>
      <c r="N54" s="46">
        <f t="shared" si="2"/>
        <v>423571.82015440182</v>
      </c>
      <c r="O54" s="46">
        <v>23.610384404485433</v>
      </c>
      <c r="P54" s="46">
        <f t="shared" si="3"/>
        <v>0.10437835722584189</v>
      </c>
      <c r="Q54" s="46"/>
      <c r="R54" s="46">
        <v>2.3627278197195514</v>
      </c>
      <c r="S54" s="51">
        <v>542.62</v>
      </c>
      <c r="T54" s="46">
        <v>0.28042239482005954</v>
      </c>
      <c r="U54" s="51">
        <v>3.0210499999999998</v>
      </c>
      <c r="V54" s="46">
        <f t="shared" si="4"/>
        <v>671363.3386042593</v>
      </c>
      <c r="W54" s="46">
        <v>119.90776840857785</v>
      </c>
      <c r="X54" s="46">
        <f t="shared" si="5"/>
        <v>0.42072901195992229</v>
      </c>
      <c r="Y54" s="46"/>
      <c r="Z54" s="51"/>
      <c r="AA54" s="46"/>
      <c r="AB54" s="51"/>
      <c r="AC54" s="46"/>
      <c r="AD54" s="46"/>
      <c r="AE54" s="46"/>
      <c r="AG54" s="50"/>
      <c r="AI54" s="50"/>
      <c r="AN54" s="45">
        <v>3.719026252807359</v>
      </c>
      <c r="AO54" s="50">
        <v>538.03041530899327</v>
      </c>
      <c r="AP54" s="45">
        <v>0.25206294888540992</v>
      </c>
      <c r="AQ54" s="50">
        <v>8.4769103431575523</v>
      </c>
      <c r="AR54" s="45">
        <f t="shared" si="6"/>
        <v>838727.55571787094</v>
      </c>
      <c r="AS54" s="45">
        <v>84.487967432788764</v>
      </c>
      <c r="AT54" s="45">
        <f t="shared" si="7"/>
        <v>0.37351002401763383</v>
      </c>
    </row>
    <row r="55" spans="1:46" s="45" customFormat="1" x14ac:dyDescent="0.25">
      <c r="A55" s="48" t="s">
        <v>49</v>
      </c>
      <c r="B55" s="46"/>
      <c r="C55" s="46"/>
      <c r="D55" s="46"/>
      <c r="E55" s="46"/>
      <c r="F55" s="46"/>
      <c r="G55" s="46"/>
      <c r="H55" s="46"/>
      <c r="I55" s="46"/>
      <c r="J55" s="46">
        <v>1.8804607908315094</v>
      </c>
      <c r="K55" s="51">
        <v>272.04570000000001</v>
      </c>
      <c r="L55" s="46">
        <v>8.9875069120994799E-2</v>
      </c>
      <c r="M55" s="51">
        <v>0.77274800266285237</v>
      </c>
      <c r="N55" s="46">
        <f t="shared" si="2"/>
        <v>424087.96698513202</v>
      </c>
      <c r="O55" s="46">
        <v>17.983312239939508</v>
      </c>
      <c r="P55" s="46">
        <f t="shared" si="3"/>
        <v>7.950182245773435E-2</v>
      </c>
      <c r="Q55" s="46"/>
      <c r="R55" s="46">
        <v>2.3679416531413424</v>
      </c>
      <c r="S55" s="51">
        <v>543.81740000000002</v>
      </c>
      <c r="T55" s="46">
        <v>0.29811840453674693</v>
      </c>
      <c r="U55" s="51">
        <v>3.2258830000000001</v>
      </c>
      <c r="V55" s="46">
        <f t="shared" si="4"/>
        <v>672844.83663537644</v>
      </c>
      <c r="W55" s="46">
        <v>128.0263492292581</v>
      </c>
      <c r="X55" s="46">
        <f t="shared" si="5"/>
        <v>0.44921526045353721</v>
      </c>
      <c r="Y55" s="46"/>
      <c r="Z55" s="51"/>
      <c r="AA55" s="46"/>
      <c r="AB55" s="51"/>
      <c r="AC55" s="46"/>
      <c r="AD55" s="46"/>
      <c r="AE55" s="46"/>
      <c r="AG55" s="50"/>
      <c r="AI55" s="50"/>
      <c r="AN55" s="45">
        <v>4.8403646750850937</v>
      </c>
      <c r="AO55" s="50">
        <v>700.25410936993217</v>
      </c>
      <c r="AP55" s="45">
        <v>0.21411790718226953</v>
      </c>
      <c r="AQ55" s="50">
        <v>12.197736417344554</v>
      </c>
      <c r="AR55" s="45">
        <f t="shared" si="6"/>
        <v>1091615.6425765187</v>
      </c>
      <c r="AS55" s="45">
        <v>69.526073648212531</v>
      </c>
      <c r="AT55" s="45">
        <f t="shared" si="7"/>
        <v>0.30736548916097495</v>
      </c>
    </row>
    <row r="56" spans="1:46" s="45" customFormat="1" x14ac:dyDescent="0.25">
      <c r="A56" s="48" t="s">
        <v>49</v>
      </c>
      <c r="B56" s="46"/>
      <c r="C56" s="46"/>
      <c r="D56" s="46"/>
      <c r="E56" s="46"/>
      <c r="F56" s="46"/>
      <c r="G56" s="46"/>
      <c r="H56" s="46"/>
      <c r="I56" s="46"/>
      <c r="J56" s="46">
        <v>2.4962324382423628</v>
      </c>
      <c r="K56" s="51">
        <v>361.12920000000003</v>
      </c>
      <c r="L56" s="46">
        <v>7.874812715513313E-2</v>
      </c>
      <c r="M56" s="51">
        <v>1.1931096759168378</v>
      </c>
      <c r="N56" s="46">
        <f t="shared" si="2"/>
        <v>562958.90082793857</v>
      </c>
      <c r="O56" s="46">
        <v>13.83348248972654</v>
      </c>
      <c r="P56" s="46">
        <f t="shared" si="3"/>
        <v>6.115597917650991E-2</v>
      </c>
      <c r="Q56" s="46"/>
      <c r="R56" s="46">
        <v>2.9412695633889623</v>
      </c>
      <c r="S56" s="51">
        <v>675.48689999999999</v>
      </c>
      <c r="T56" s="46">
        <v>0.26154353427484561</v>
      </c>
      <c r="U56" s="51">
        <v>4.3664800000000001</v>
      </c>
      <c r="V56" s="46">
        <f t="shared" si="4"/>
        <v>835754.56188021367</v>
      </c>
      <c r="W56" s="46">
        <v>111.01040941943604</v>
      </c>
      <c r="X56" s="46">
        <f t="shared" si="5"/>
        <v>0.38951020848924928</v>
      </c>
      <c r="Y56" s="46"/>
      <c r="Z56" s="51"/>
      <c r="AA56" s="46"/>
      <c r="AB56" s="51"/>
      <c r="AC56" s="46"/>
      <c r="AD56" s="46"/>
      <c r="AE56" s="46"/>
      <c r="AG56" s="50"/>
      <c r="AI56" s="50"/>
      <c r="AN56" s="45">
        <v>6.2520474007350346</v>
      </c>
      <c r="AO56" s="50">
        <v>904.48182693246042</v>
      </c>
      <c r="AP56" s="45">
        <v>0.19308653895273237</v>
      </c>
      <c r="AQ56" s="50">
        <v>18.35129053244561</v>
      </c>
      <c r="AR56" s="45">
        <f t="shared" si="6"/>
        <v>1409983.1725286788</v>
      </c>
      <c r="AS56" s="45">
        <v>60.928539327972636</v>
      </c>
      <c r="AT56" s="45">
        <f t="shared" si="7"/>
        <v>0.26935693778944581</v>
      </c>
    </row>
    <row r="57" spans="1:46" s="45" customFormat="1" x14ac:dyDescent="0.25">
      <c r="A57" s="48" t="s">
        <v>49</v>
      </c>
      <c r="B57" s="46"/>
      <c r="C57" s="46"/>
      <c r="D57" s="46"/>
      <c r="E57" s="46"/>
      <c r="F57" s="46"/>
      <c r="G57" s="46"/>
      <c r="H57" s="46"/>
      <c r="I57" s="46"/>
      <c r="J57" s="46">
        <v>2.5037951828519951</v>
      </c>
      <c r="K57" s="51">
        <v>362.22329999999999</v>
      </c>
      <c r="L57" s="46">
        <v>7.6982745774839809E-2</v>
      </c>
      <c r="M57" s="51">
        <v>1.1734405320056942</v>
      </c>
      <c r="N57" s="46">
        <f t="shared" si="2"/>
        <v>564664.47693033027</v>
      </c>
      <c r="O57" s="46">
        <v>13.201323769815939</v>
      </c>
      <c r="P57" s="46">
        <f t="shared" si="3"/>
        <v>5.8361289875402032E-2</v>
      </c>
      <c r="Q57" s="46"/>
      <c r="R57" s="46">
        <v>2.9335180465545942</v>
      </c>
      <c r="S57" s="51">
        <v>673.70669999999996</v>
      </c>
      <c r="T57" s="46">
        <v>0.26191137547672538</v>
      </c>
      <c r="U57" s="51">
        <v>4.3496040000000002</v>
      </c>
      <c r="V57" s="46">
        <f t="shared" si="4"/>
        <v>833551.98730614095</v>
      </c>
      <c r="W57" s="46">
        <v>111.18610038438207</v>
      </c>
      <c r="X57" s="46">
        <f t="shared" si="5"/>
        <v>0.39012666801537571</v>
      </c>
      <c r="Y57" s="46"/>
      <c r="Z57" s="51"/>
      <c r="AA57" s="46"/>
      <c r="AB57" s="51"/>
      <c r="AC57" s="46"/>
      <c r="AD57" s="46"/>
      <c r="AE57" s="46"/>
      <c r="AG57" s="50"/>
      <c r="AI57" s="50"/>
      <c r="AN57" s="45">
        <v>8.3714216876196375</v>
      </c>
      <c r="AO57" s="50">
        <v>1211.0910709266277</v>
      </c>
      <c r="AP57" s="45">
        <v>0.17559819174384214</v>
      </c>
      <c r="AQ57" s="50">
        <v>29.921858582697563</v>
      </c>
      <c r="AR57" s="45">
        <f t="shared" si="6"/>
        <v>1887951.7305479182</v>
      </c>
      <c r="AS57" s="45">
        <v>53.641792442498556</v>
      </c>
      <c r="AT57" s="45">
        <f t="shared" si="7"/>
        <v>0.2371432026635657</v>
      </c>
    </row>
    <row r="58" spans="1:46" s="45" customFormat="1" x14ac:dyDescent="0.25">
      <c r="A58" s="48" t="s">
        <v>49</v>
      </c>
      <c r="B58" s="46"/>
      <c r="C58" s="46"/>
      <c r="D58" s="46"/>
      <c r="E58" s="46"/>
      <c r="F58" s="46"/>
      <c r="G58" s="46"/>
      <c r="H58" s="46"/>
      <c r="I58" s="46"/>
      <c r="J58" s="46">
        <v>3.7229730688151226</v>
      </c>
      <c r="K58" s="51">
        <v>538.60140000000001</v>
      </c>
      <c r="L58" s="46">
        <v>7.6884811382977328E-2</v>
      </c>
      <c r="M58" s="51">
        <v>2.5911373317588877</v>
      </c>
      <c r="N58" s="46">
        <f t="shared" si="2"/>
        <v>839617.65520037955</v>
      </c>
      <c r="O58" s="46">
        <v>13.166493296825779</v>
      </c>
      <c r="P58" s="46">
        <f t="shared" si="3"/>
        <v>5.8207309004534837E-2</v>
      </c>
      <c r="Q58" s="46"/>
      <c r="R58" s="46">
        <v>3.9623335681572938</v>
      </c>
      <c r="S58" s="51">
        <v>909.98270000000002</v>
      </c>
      <c r="T58" s="46">
        <v>0.24240652180564148</v>
      </c>
      <c r="U58" s="51">
        <v>7.3445331777320071</v>
      </c>
      <c r="V58" s="46">
        <f t="shared" si="4"/>
        <v>1125887.4047106968</v>
      </c>
      <c r="W58" s="46">
        <v>101.74302972614309</v>
      </c>
      <c r="X58" s="46">
        <f t="shared" si="5"/>
        <v>0.3569930867583968</v>
      </c>
      <c r="Y58" s="46"/>
      <c r="Z58" s="51"/>
      <c r="AA58" s="46"/>
      <c r="AB58" s="51"/>
      <c r="AC58" s="46"/>
      <c r="AD58" s="46"/>
      <c r="AE58" s="46"/>
      <c r="AG58" s="50"/>
      <c r="AI58" s="50"/>
      <c r="AN58" s="45">
        <v>9.724589210371386</v>
      </c>
      <c r="AO58" s="50">
        <v>1406.8534115928678</v>
      </c>
      <c r="AP58" s="45">
        <v>0.17024151343310956</v>
      </c>
      <c r="AQ58" s="50">
        <v>39.145161566643587</v>
      </c>
      <c r="AR58" s="45">
        <f t="shared" si="6"/>
        <v>2193122.7112522507</v>
      </c>
      <c r="AS58" s="45">
        <v>51.389771753722208</v>
      </c>
      <c r="AT58" s="45">
        <f t="shared" si="7"/>
        <v>0.22718731986614593</v>
      </c>
    </row>
    <row r="59" spans="1:46" s="45" customFormat="1" x14ac:dyDescent="0.25">
      <c r="A59" s="48" t="s">
        <v>49</v>
      </c>
      <c r="B59" s="46"/>
      <c r="C59" s="46"/>
      <c r="D59" s="46"/>
      <c r="E59" s="46"/>
      <c r="F59" s="46"/>
      <c r="G59" s="46"/>
      <c r="H59" s="46"/>
      <c r="I59" s="46"/>
      <c r="J59" s="46">
        <v>3.7305606976954757</v>
      </c>
      <c r="K59" s="51">
        <v>539.69910000000004</v>
      </c>
      <c r="L59" s="46">
        <v>7.6052299729792938E-2</v>
      </c>
      <c r="M59" s="51">
        <v>2.5735384492033608</v>
      </c>
      <c r="N59" s="46">
        <f t="shared" si="2"/>
        <v>841328.84328885004</v>
      </c>
      <c r="O59" s="46">
        <v>12.871448608106794</v>
      </c>
      <c r="P59" s="46">
        <f t="shared" si="3"/>
        <v>5.6902955827174161E-2</v>
      </c>
      <c r="Q59" s="46"/>
      <c r="R59" s="46">
        <v>3.9701595434445704</v>
      </c>
      <c r="S59" s="51">
        <v>911.78</v>
      </c>
      <c r="T59" s="46">
        <v>0.24068285443049142</v>
      </c>
      <c r="U59" s="51">
        <v>7.3211432057611168</v>
      </c>
      <c r="V59" s="46">
        <f t="shared" si="4"/>
        <v>1128111.1364722857</v>
      </c>
      <c r="W59" s="46">
        <v>100.89617808667835</v>
      </c>
      <c r="X59" s="46">
        <f t="shared" si="5"/>
        <v>0.35402167749711699</v>
      </c>
      <c r="Y59" s="46"/>
      <c r="Z59" s="51"/>
      <c r="AA59" s="46"/>
      <c r="AB59" s="51"/>
      <c r="AC59" s="46"/>
      <c r="AD59" s="46"/>
      <c r="AE59" s="46"/>
      <c r="AG59" s="50"/>
      <c r="AI59" s="50"/>
      <c r="AO59" s="50"/>
      <c r="AQ59" s="50"/>
    </row>
    <row r="60" spans="1:46" x14ac:dyDescent="0.25">
      <c r="A60" s="19" t="s">
        <v>51</v>
      </c>
      <c r="B60" s="3">
        <v>2.5318676127592101</v>
      </c>
      <c r="C60" s="51">
        <v>207.8607817867213</v>
      </c>
      <c r="D60" s="3">
        <v>0.12148223303460244</v>
      </c>
      <c r="E60" s="51">
        <v>2.5135518720581467</v>
      </c>
      <c r="F60" s="3">
        <f t="shared" si="0"/>
        <v>430139.8217489227</v>
      </c>
      <c r="G60" s="3">
        <v>23.17022995492113</v>
      </c>
      <c r="H60" s="52">
        <f t="shared" si="1"/>
        <v>0.13597552790446671</v>
      </c>
      <c r="I60" s="3"/>
      <c r="J60" s="3">
        <v>0.620109459658157</v>
      </c>
      <c r="K60" s="51">
        <v>89.71105</v>
      </c>
      <c r="L60" s="3">
        <v>0.30507933144544258</v>
      </c>
      <c r="M60" s="51">
        <v>0.28524601631434354</v>
      </c>
      <c r="N60" s="3">
        <f t="shared" si="2"/>
        <v>139849.21213826034</v>
      </c>
      <c r="O60" s="3">
        <v>104.100924019622</v>
      </c>
      <c r="P60" s="46">
        <f t="shared" si="3"/>
        <v>0.46021628655889479</v>
      </c>
      <c r="Q60" s="46"/>
      <c r="R60" s="3">
        <v>1.1820623388566485</v>
      </c>
      <c r="S60" s="51">
        <v>271.47039999999998</v>
      </c>
      <c r="T60" s="3">
        <v>0.2788318467099597</v>
      </c>
      <c r="U60" s="51">
        <v>0.7518669</v>
      </c>
      <c r="V60" s="3">
        <f t="shared" si="4"/>
        <v>335880.12619555811</v>
      </c>
      <c r="W60" s="3">
        <v>119.16758526573111</v>
      </c>
      <c r="X60" s="3">
        <f t="shared" si="5"/>
        <v>0.41813187812537228</v>
      </c>
      <c r="Y60" s="3"/>
      <c r="Z60" s="51"/>
      <c r="AA60" s="3"/>
      <c r="AB60" s="51"/>
      <c r="AC60" s="3"/>
      <c r="AD60" s="3"/>
      <c r="AE60" s="3"/>
      <c r="AF60">
        <v>0.39275745335355045</v>
      </c>
      <c r="AG60" s="50">
        <v>90.2</v>
      </c>
      <c r="AH60">
        <v>5.3410964928355114</v>
      </c>
      <c r="AI60" s="50">
        <v>1.59</v>
      </c>
      <c r="AJ60">
        <v>111601.07099278353</v>
      </c>
      <c r="AK60">
        <v>640.76330654505057</v>
      </c>
      <c r="AL60">
        <v>2.2482923036668443</v>
      </c>
      <c r="AN60">
        <v>0.62576859518800243</v>
      </c>
      <c r="AO60" s="50">
        <v>90.529755443962443</v>
      </c>
      <c r="AP60">
        <v>2.5277823640292647</v>
      </c>
      <c r="AQ60" s="50">
        <v>2.4067850000000002</v>
      </c>
      <c r="AR60">
        <f t="shared" si="6"/>
        <v>141125.47979214968</v>
      </c>
      <c r="AS60">
        <v>405.70387792374868</v>
      </c>
      <c r="AT60" s="45">
        <f t="shared" si="7"/>
        <v>1.7935626787079959</v>
      </c>
    </row>
    <row r="61" spans="1:46" x14ac:dyDescent="0.25">
      <c r="A61" s="19" t="s">
        <v>51</v>
      </c>
      <c r="B61" s="3">
        <v>4.8780668376572631</v>
      </c>
      <c r="C61" s="51">
        <v>400.47859586872852</v>
      </c>
      <c r="D61" s="3">
        <v>8.8836609223845883E-2</v>
      </c>
      <c r="E61" s="51">
        <v>6.823081611777817</v>
      </c>
      <c r="F61" s="3">
        <f t="shared" si="0"/>
        <v>828736.3799968072</v>
      </c>
      <c r="G61" s="3">
        <v>13.240880105771422</v>
      </c>
      <c r="H61" s="52">
        <f t="shared" si="1"/>
        <v>7.7704695456405057E-2</v>
      </c>
      <c r="I61" s="3"/>
      <c r="J61" s="3">
        <v>0.62261032886551015</v>
      </c>
      <c r="K61" s="51">
        <v>90.072850000000003</v>
      </c>
      <c r="L61" s="3">
        <v>0.39238768040418054</v>
      </c>
      <c r="M61" s="51">
        <v>0.36984358898703418</v>
      </c>
      <c r="N61" s="3">
        <f t="shared" si="2"/>
        <v>140413.21673916094</v>
      </c>
      <c r="O61" s="3">
        <v>133.19662590958905</v>
      </c>
      <c r="P61" s="46">
        <f t="shared" si="3"/>
        <v>0.58884450004239197</v>
      </c>
      <c r="Q61" s="46"/>
      <c r="R61" s="3">
        <v>1.1824803512238538</v>
      </c>
      <c r="S61" s="51">
        <v>271.56639999999999</v>
      </c>
      <c r="T61" s="3">
        <v>0.26994487890837582</v>
      </c>
      <c r="U61" s="51">
        <v>0.72841820000000002</v>
      </c>
      <c r="V61" s="3">
        <f t="shared" si="4"/>
        <v>335998.9033886324</v>
      </c>
      <c r="W61" s="3">
        <v>115.00001516279013</v>
      </c>
      <c r="X61" s="3">
        <f t="shared" si="5"/>
        <v>0.40350882513259695</v>
      </c>
      <c r="Y61" s="3"/>
      <c r="Z61" s="51"/>
      <c r="AA61" s="3"/>
      <c r="AB61" s="51"/>
      <c r="AC61" s="3"/>
      <c r="AD61" s="3"/>
      <c r="AE61" s="3"/>
      <c r="AF61">
        <v>0.39188659425520556</v>
      </c>
      <c r="AG61" s="50">
        <v>90</v>
      </c>
      <c r="AH61">
        <v>5.3648610752554848</v>
      </c>
      <c r="AI61" s="50">
        <v>1.59</v>
      </c>
      <c r="AJ61">
        <v>111353.61850721196</v>
      </c>
      <c r="AK61">
        <v>641.47146663879619</v>
      </c>
      <c r="AL61">
        <v>2.2507770759256007</v>
      </c>
      <c r="AN61">
        <v>1.2444687059710406</v>
      </c>
      <c r="AO61" s="50">
        <v>180.03691536385801</v>
      </c>
      <c r="AP61">
        <v>0.79190128266008442</v>
      </c>
      <c r="AQ61" s="50">
        <v>2.9820099999999998</v>
      </c>
      <c r="AR61">
        <f t="shared" si="6"/>
        <v>280656.85073843412</v>
      </c>
      <c r="AS61">
        <v>229.52293477648763</v>
      </c>
      <c r="AT61" s="45">
        <f t="shared" si="7"/>
        <v>1.0146902510012716</v>
      </c>
    </row>
    <row r="62" spans="1:46" x14ac:dyDescent="0.25">
      <c r="A62" s="19" t="s">
        <v>51</v>
      </c>
      <c r="B62" s="3">
        <v>8.5152523505582014</v>
      </c>
      <c r="C62" s="51">
        <v>699.08355467659135</v>
      </c>
      <c r="D62" s="3">
        <v>8.7084055040248604E-2</v>
      </c>
      <c r="E62" s="51">
        <v>20.381060980457352</v>
      </c>
      <c r="F62" s="3">
        <f t="shared" si="0"/>
        <v>1446659.0234647235</v>
      </c>
      <c r="G62" s="3">
        <v>12.74102933252078</v>
      </c>
      <c r="H62" s="52">
        <f t="shared" si="1"/>
        <v>7.4771298899769828E-2</v>
      </c>
      <c r="I62" s="3"/>
      <c r="J62" s="3">
        <v>1.2503903649730863</v>
      </c>
      <c r="K62" s="51">
        <v>180.89359999999999</v>
      </c>
      <c r="L62" s="3">
        <v>0.17111377240808071</v>
      </c>
      <c r="M62" s="51">
        <v>0.65049848866652282</v>
      </c>
      <c r="N62" s="3">
        <f t="shared" si="2"/>
        <v>281992.32358615368</v>
      </c>
      <c r="O62" s="3">
        <v>51.757021802969213</v>
      </c>
      <c r="P62" s="46">
        <f t="shared" si="3"/>
        <v>0.22881088330225116</v>
      </c>
      <c r="Q62" s="46"/>
      <c r="R62" s="3">
        <v>1.565109277834104</v>
      </c>
      <c r="S62" s="51">
        <v>359.44029999999998</v>
      </c>
      <c r="T62" s="3">
        <v>0.26869450981634169</v>
      </c>
      <c r="U62" s="51">
        <v>1.2701819999999999</v>
      </c>
      <c r="V62" s="3">
        <f t="shared" si="4"/>
        <v>444721.97824797576</v>
      </c>
      <c r="W62" s="3">
        <v>114.40930651923497</v>
      </c>
      <c r="X62" s="3">
        <f t="shared" si="5"/>
        <v>0.40143616322538589</v>
      </c>
      <c r="Y62" s="3"/>
      <c r="Z62" s="51"/>
      <c r="AA62" s="3"/>
      <c r="AB62" s="51"/>
      <c r="AC62" s="3"/>
      <c r="AD62" s="3"/>
      <c r="AE62" s="3"/>
      <c r="AF62">
        <v>0.77158116113358233</v>
      </c>
      <c r="AG62" s="50">
        <v>177.2</v>
      </c>
      <c r="AH62">
        <v>1.8800642483077914</v>
      </c>
      <c r="AI62" s="50">
        <v>2.16</v>
      </c>
      <c r="AJ62">
        <v>219242.9022164217</v>
      </c>
      <c r="AK62">
        <v>455.39717927679442</v>
      </c>
      <c r="AL62">
        <v>1.5978848395676997</v>
      </c>
      <c r="AN62">
        <v>1.888244213647376</v>
      </c>
      <c r="AO62" s="50">
        <v>273.17172545007179</v>
      </c>
      <c r="AP62">
        <v>0.51399911868090986</v>
      </c>
      <c r="AQ62" s="50">
        <v>4.4560370000000002</v>
      </c>
      <c r="AR62">
        <f t="shared" si="6"/>
        <v>425843.31119345612</v>
      </c>
      <c r="AS62">
        <v>167.98994423988589</v>
      </c>
      <c r="AT62" s="45">
        <f t="shared" si="7"/>
        <v>0.74266111511885891</v>
      </c>
    </row>
    <row r="63" spans="1:46" x14ac:dyDescent="0.25">
      <c r="A63" s="19" t="s">
        <v>51</v>
      </c>
      <c r="B63" s="3">
        <v>12.238162774537612</v>
      </c>
      <c r="C63" s="51">
        <v>1004.726340796424</v>
      </c>
      <c r="D63" s="3">
        <v>8.5449201789778079E-2</v>
      </c>
      <c r="E63" s="51">
        <v>41.307942115152244</v>
      </c>
      <c r="F63" s="3">
        <f t="shared" si="0"/>
        <v>2079145.5002803681</v>
      </c>
      <c r="G63" s="3">
        <v>12.277419669336714</v>
      </c>
      <c r="H63" s="52">
        <f t="shared" si="1"/>
        <v>7.2050584913947849E-2</v>
      </c>
      <c r="I63" s="3"/>
      <c r="J63" s="3">
        <v>1.2482440966234922</v>
      </c>
      <c r="K63" s="51">
        <v>180.5831</v>
      </c>
      <c r="L63" s="3">
        <v>0.15632324761076682</v>
      </c>
      <c r="M63" s="51">
        <v>0.59223313125223387</v>
      </c>
      <c r="N63" s="3">
        <f t="shared" si="2"/>
        <v>281508.28978687327</v>
      </c>
      <c r="O63" s="3">
        <v>45.507150450590089</v>
      </c>
      <c r="P63" s="46">
        <f t="shared" si="3"/>
        <v>0.20118103647475727</v>
      </c>
      <c r="Q63" s="46"/>
      <c r="R63" s="3">
        <v>1.5634015231422496</v>
      </c>
      <c r="S63" s="51">
        <v>359.04809999999998</v>
      </c>
      <c r="T63" s="3">
        <v>0.27253332133960273</v>
      </c>
      <c r="U63" s="51">
        <v>1.2855190000000001</v>
      </c>
      <c r="V63" s="3">
        <f t="shared" si="4"/>
        <v>444236.72392376984</v>
      </c>
      <c r="W63" s="3">
        <v>116.21946049332676</v>
      </c>
      <c r="X63" s="3">
        <f t="shared" si="5"/>
        <v>0.40778758067833953</v>
      </c>
      <c r="Y63" s="3"/>
      <c r="Z63" s="51"/>
      <c r="AA63" s="3"/>
      <c r="AB63" s="51"/>
      <c r="AC63" s="3"/>
      <c r="AD63" s="3"/>
      <c r="AE63" s="3"/>
      <c r="AF63">
        <v>1.5283577175953016</v>
      </c>
      <c r="AG63" s="50">
        <v>351</v>
      </c>
      <c r="AH63">
        <v>0.552371787734243</v>
      </c>
      <c r="AI63" s="50">
        <v>2.4900000000000002</v>
      </c>
      <c r="AJ63">
        <v>434279.11217812658</v>
      </c>
      <c r="AK63">
        <v>224.02460838268118</v>
      </c>
      <c r="AL63">
        <v>0.7860512574830919</v>
      </c>
      <c r="AN63">
        <v>2.489385219099185</v>
      </c>
      <c r="AO63" s="50">
        <v>360.13861485515605</v>
      </c>
      <c r="AP63">
        <v>0.42619964868430033</v>
      </c>
      <c r="AQ63" s="50">
        <v>6.4219569427198282</v>
      </c>
      <c r="AR63">
        <f t="shared" si="6"/>
        <v>561414.6924827873</v>
      </c>
      <c r="AS63">
        <v>143.48599269546938</v>
      </c>
      <c r="AT63" s="45">
        <f t="shared" si="7"/>
        <v>0.63433241686768072</v>
      </c>
    </row>
    <row r="64" spans="1:46" x14ac:dyDescent="0.25">
      <c r="A64" s="19" t="s">
        <v>51</v>
      </c>
      <c r="B64" s="3">
        <v>16.548901160197982</v>
      </c>
      <c r="C64" s="51">
        <v>1358.6285141983356</v>
      </c>
      <c r="D64" s="3">
        <v>8.3386352031046801E-2</v>
      </c>
      <c r="E64" s="51">
        <v>73.709997776830761</v>
      </c>
      <c r="F64" s="3">
        <f t="shared" si="0"/>
        <v>2811498.2629090091</v>
      </c>
      <c r="G64" s="3">
        <v>11.697656625685779</v>
      </c>
      <c r="H64" s="52">
        <f t="shared" si="1"/>
        <v>6.8648219634306215E-2</v>
      </c>
      <c r="I64" s="3"/>
      <c r="J64" s="3">
        <v>1.8653304630040488</v>
      </c>
      <c r="K64" s="51">
        <v>269.85680000000002</v>
      </c>
      <c r="L64" s="3">
        <v>0.15931805992458173</v>
      </c>
      <c r="M64" s="51">
        <v>1.347865830537063</v>
      </c>
      <c r="N64" s="3">
        <f t="shared" si="2"/>
        <v>420675.72356083337</v>
      </c>
      <c r="O64" s="3">
        <v>46.775878278928793</v>
      </c>
      <c r="P64" s="46">
        <f t="shared" si="3"/>
        <v>0.20678991281577716</v>
      </c>
      <c r="Q64" s="46"/>
      <c r="R64" s="3">
        <v>2.3598130543173914</v>
      </c>
      <c r="S64" s="51">
        <v>541.95060000000001</v>
      </c>
      <c r="T64" s="3">
        <v>0.26528513576727025</v>
      </c>
      <c r="U64" s="51">
        <v>2.8509259999999998</v>
      </c>
      <c r="V64" s="3">
        <f t="shared" si="4"/>
        <v>670535.11513505131</v>
      </c>
      <c r="W64" s="3">
        <v>112.79318090076904</v>
      </c>
      <c r="X64" s="3">
        <f t="shared" si="5"/>
        <v>0.39576554702024225</v>
      </c>
      <c r="Y64" s="3"/>
      <c r="Z64" s="51"/>
      <c r="AA64" s="3"/>
      <c r="AB64" s="51"/>
      <c r="AC64" s="3"/>
      <c r="AD64" s="3"/>
      <c r="AE64" s="3"/>
      <c r="AF64">
        <v>1.5283577175953016</v>
      </c>
      <c r="AG64" s="50">
        <v>351</v>
      </c>
      <c r="AH64">
        <v>0.552371787734243</v>
      </c>
      <c r="AI64" s="50">
        <v>2.4900000000000002</v>
      </c>
      <c r="AJ64">
        <v>434279.11217812658</v>
      </c>
      <c r="AK64">
        <v>224.02460838268118</v>
      </c>
      <c r="AL64">
        <v>0.7860512574830919</v>
      </c>
      <c r="AN64">
        <v>3.4453523960701391</v>
      </c>
      <c r="AO64" s="50">
        <v>498.4381003345049</v>
      </c>
      <c r="AP64">
        <v>0.34740567859756855</v>
      </c>
      <c r="AQ64" s="50">
        <v>10.027075836790788</v>
      </c>
      <c r="AR64">
        <f t="shared" si="6"/>
        <v>777007.68892429257</v>
      </c>
      <c r="AS64">
        <v>118.68347675783168</v>
      </c>
      <c r="AT64" s="45">
        <f t="shared" si="7"/>
        <v>0.524683805295454</v>
      </c>
    </row>
    <row r="65" spans="1:46" x14ac:dyDescent="0.25">
      <c r="A65" s="19" t="s">
        <v>51</v>
      </c>
      <c r="B65" s="3"/>
      <c r="C65" s="51"/>
      <c r="D65" s="3"/>
      <c r="E65" s="51"/>
      <c r="F65" s="3"/>
      <c r="G65" s="3"/>
      <c r="H65" s="52"/>
      <c r="I65" s="3"/>
      <c r="J65" s="3">
        <v>1.8537675718761868</v>
      </c>
      <c r="K65" s="51">
        <v>268.18400000000003</v>
      </c>
      <c r="L65" s="3">
        <v>0.16021151635204278</v>
      </c>
      <c r="M65" s="51">
        <v>1.338672621439934</v>
      </c>
      <c r="N65" s="3">
        <f t="shared" si="2"/>
        <v>418068.02069630451</v>
      </c>
      <c r="O65" s="3">
        <v>47.154130612058019</v>
      </c>
      <c r="P65" s="46">
        <f t="shared" si="3"/>
        <v>0.20846211588000893</v>
      </c>
      <c r="Q65" s="46"/>
      <c r="R65" s="3">
        <v>2.3644477664387824</v>
      </c>
      <c r="S65" s="51">
        <v>543.01499999999999</v>
      </c>
      <c r="T65" s="3">
        <v>0.26669876151453481</v>
      </c>
      <c r="U65" s="51">
        <v>2.8773870000000001</v>
      </c>
      <c r="V65" s="3">
        <f t="shared" si="4"/>
        <v>671852.05726326315</v>
      </c>
      <c r="W65" s="3">
        <v>113.46424018234434</v>
      </c>
      <c r="X65" s="3">
        <f t="shared" si="5"/>
        <v>0.39812014099068188</v>
      </c>
      <c r="Y65" s="3"/>
      <c r="Z65" s="51"/>
      <c r="AA65" s="3"/>
      <c r="AB65" s="51"/>
      <c r="AC65" s="3"/>
      <c r="AD65" s="3"/>
      <c r="AE65" s="3"/>
      <c r="AF65">
        <v>3.0305896622402564</v>
      </c>
      <c r="AG65" s="50">
        <v>696</v>
      </c>
      <c r="AH65">
        <v>0.1980318351441745</v>
      </c>
      <c r="AI65" s="50">
        <v>3.51</v>
      </c>
      <c r="AJ65">
        <v>861134.64978910575</v>
      </c>
      <c r="AK65">
        <v>79.336030884040426</v>
      </c>
      <c r="AL65">
        <v>0.27837203818961553</v>
      </c>
      <c r="AN65">
        <v>4.8652127637012219</v>
      </c>
      <c r="AO65" s="50">
        <v>703.84887491580002</v>
      </c>
      <c r="AP65">
        <v>0.29926052955493027</v>
      </c>
      <c r="AQ65" s="50">
        <v>17.223571166618814</v>
      </c>
      <c r="AR65">
        <f t="shared" si="6"/>
        <v>1097219.4687429874</v>
      </c>
      <c r="AS65">
        <v>102.02256610712789</v>
      </c>
      <c r="AT65" s="45">
        <f t="shared" si="7"/>
        <v>0.45102814370967237</v>
      </c>
    </row>
    <row r="66" spans="1:46" x14ac:dyDescent="0.25">
      <c r="A66" s="19" t="s">
        <v>51</v>
      </c>
      <c r="B66" s="3"/>
      <c r="C66" s="51"/>
      <c r="D66" s="3"/>
      <c r="E66" s="51"/>
      <c r="F66" s="3"/>
      <c r="G66" s="3"/>
      <c r="H66" s="52"/>
      <c r="I66" s="3"/>
      <c r="J66" s="3">
        <v>2.4784816584621443</v>
      </c>
      <c r="K66" s="51">
        <v>358.56119999999999</v>
      </c>
      <c r="L66" s="3">
        <v>0.15066802757064346</v>
      </c>
      <c r="M66" s="51">
        <v>2.2504149819263013</v>
      </c>
      <c r="N66" s="3">
        <f t="shared" si="2"/>
        <v>558955.68409186148</v>
      </c>
      <c r="O66" s="3">
        <v>43.108711518207237</v>
      </c>
      <c r="P66" s="46">
        <f t="shared" si="3"/>
        <v>0.19057785817067746</v>
      </c>
      <c r="Q66" s="46"/>
      <c r="R66" s="3">
        <v>2.9318812668792549</v>
      </c>
      <c r="S66" s="51">
        <v>673.33079999999995</v>
      </c>
      <c r="T66" s="3">
        <v>0.27674408924398852</v>
      </c>
      <c r="U66" s="51">
        <v>4.5908059999999997</v>
      </c>
      <c r="V66" s="3">
        <f t="shared" si="4"/>
        <v>833086.90035950916</v>
      </c>
      <c r="W66" s="3">
        <v>118.19338933380016</v>
      </c>
      <c r="X66" s="3">
        <f t="shared" si="5"/>
        <v>0.41471364678526368</v>
      </c>
      <c r="Y66" s="3"/>
      <c r="Z66" s="51"/>
      <c r="AA66" s="3"/>
      <c r="AB66" s="51"/>
      <c r="AC66" s="3"/>
      <c r="AD66" s="3"/>
      <c r="AE66" s="3"/>
      <c r="AF66">
        <v>3.0305896622402564</v>
      </c>
      <c r="AG66" s="50">
        <v>696</v>
      </c>
      <c r="AH66">
        <v>0.1980318351441745</v>
      </c>
      <c r="AI66" s="50">
        <v>3.51</v>
      </c>
      <c r="AJ66">
        <v>861134.64978910575</v>
      </c>
      <c r="AK66">
        <v>79.336030884040426</v>
      </c>
      <c r="AL66">
        <v>0.27837203818961553</v>
      </c>
      <c r="AN66">
        <v>6.2062382297994283</v>
      </c>
      <c r="AO66" s="50">
        <v>897.85462787871882</v>
      </c>
      <c r="AP66">
        <v>0.28444652747908533</v>
      </c>
      <c r="AQ66" s="50">
        <v>26.639594482964753</v>
      </c>
      <c r="AR66">
        <f t="shared" si="6"/>
        <v>1399652.1311870692</v>
      </c>
      <c r="AS66">
        <v>96.649087349732724</v>
      </c>
      <c r="AT66" s="45">
        <f t="shared" si="7"/>
        <v>0.42727271153727997</v>
      </c>
    </row>
    <row r="67" spans="1:46" x14ac:dyDescent="0.25">
      <c r="A67" s="19" t="s">
        <v>51</v>
      </c>
      <c r="B67" s="3"/>
      <c r="C67" s="51"/>
      <c r="D67" s="3"/>
      <c r="E67" s="51"/>
      <c r="F67" s="3"/>
      <c r="G67" s="3"/>
      <c r="H67" s="52"/>
      <c r="I67" s="3"/>
      <c r="J67" s="3">
        <v>2.495295130711912</v>
      </c>
      <c r="K67" s="51">
        <v>360.99360000000001</v>
      </c>
      <c r="L67" s="3">
        <v>0.14857904618669612</v>
      </c>
      <c r="M67" s="51">
        <v>2.2494248737587594</v>
      </c>
      <c r="N67" s="3">
        <f t="shared" si="2"/>
        <v>562747.51601897751</v>
      </c>
      <c r="O67" s="3">
        <v>42.222240400235918</v>
      </c>
      <c r="P67" s="46">
        <f t="shared" si="3"/>
        <v>0.18665888771103414</v>
      </c>
      <c r="Q67" s="46"/>
      <c r="R67" s="3">
        <v>2.94643767670809</v>
      </c>
      <c r="S67" s="51">
        <v>676.67380000000003</v>
      </c>
      <c r="T67" s="3">
        <v>0.27568160105212808</v>
      </c>
      <c r="U67" s="51">
        <v>4.6187040000000001</v>
      </c>
      <c r="V67" s="3">
        <f t="shared" si="4"/>
        <v>837223.06865583814</v>
      </c>
      <c r="W67" s="3">
        <v>117.69646115612862</v>
      </c>
      <c r="X67" s="3">
        <f t="shared" si="5"/>
        <v>0.41297003914431096</v>
      </c>
      <c r="Y67" s="3"/>
      <c r="Z67" s="51"/>
      <c r="AA67" s="3"/>
      <c r="AB67" s="51"/>
      <c r="AC67" s="3"/>
      <c r="AD67" s="3"/>
      <c r="AE67" s="3"/>
      <c r="AF67">
        <v>3.9188659425520553</v>
      </c>
      <c r="AG67" s="50">
        <v>900</v>
      </c>
      <c r="AH67">
        <v>0.14981121493166263</v>
      </c>
      <c r="AI67" s="50">
        <v>4.4400000000000004</v>
      </c>
      <c r="AJ67">
        <v>1113536.1850721193</v>
      </c>
      <c r="AK67">
        <v>53.856604146700008</v>
      </c>
      <c r="AL67">
        <v>0.18897054086561407</v>
      </c>
      <c r="AN67">
        <v>8.294020223330584</v>
      </c>
      <c r="AO67" s="50">
        <v>1199.8934242454493</v>
      </c>
      <c r="AP67">
        <v>0.26864357091404867</v>
      </c>
      <c r="AQ67" s="50">
        <v>44.934169632015397</v>
      </c>
      <c r="AR67">
        <f t="shared" si="6"/>
        <v>1870495.8868568076</v>
      </c>
      <c r="AS67">
        <v>90.785742132146822</v>
      </c>
      <c r="AT67" s="45">
        <f t="shared" si="7"/>
        <v>0.40135164514653771</v>
      </c>
    </row>
    <row r="68" spans="1:46" x14ac:dyDescent="0.25">
      <c r="A68" s="19" t="s">
        <v>51</v>
      </c>
      <c r="B68" s="3"/>
      <c r="C68" s="51"/>
      <c r="D68" s="3"/>
      <c r="E68" s="51"/>
      <c r="F68" s="3"/>
      <c r="G68" s="3"/>
      <c r="H68" s="52"/>
      <c r="I68" s="3"/>
      <c r="J68" s="3">
        <v>3.7534742724203372</v>
      </c>
      <c r="K68" s="51">
        <v>543.01400000000001</v>
      </c>
      <c r="L68" s="3">
        <v>0.14918622488410882</v>
      </c>
      <c r="M68" s="51">
        <v>5.1105271531928427</v>
      </c>
      <c r="N68" s="3">
        <f t="shared" si="2"/>
        <v>846496.39124773711</v>
      </c>
      <c r="O68" s="3">
        <v>42.479914283646011</v>
      </c>
      <c r="P68" s="46">
        <f t="shared" si="3"/>
        <v>0.18779802954750668</v>
      </c>
      <c r="Q68" s="46"/>
      <c r="R68" s="3">
        <v>3.9342688274244821</v>
      </c>
      <c r="S68" s="51">
        <v>903.53740000000005</v>
      </c>
      <c r="T68" s="3">
        <v>0.27480307397446579</v>
      </c>
      <c r="U68" s="51">
        <v>8.2085694995643497</v>
      </c>
      <c r="V68" s="3">
        <f t="shared" si="4"/>
        <v>1117912.8771844241</v>
      </c>
      <c r="W68" s="3">
        <v>117.28498770235554</v>
      </c>
      <c r="X68" s="3">
        <f t="shared" si="5"/>
        <v>0.41152627263984398</v>
      </c>
      <c r="Y68" s="3"/>
      <c r="Z68" s="51"/>
      <c r="AA68" s="3"/>
      <c r="AB68" s="51"/>
      <c r="AC68" s="3"/>
      <c r="AD68" s="3"/>
      <c r="AE68" s="3"/>
      <c r="AF68">
        <v>3.9188659425520553</v>
      </c>
      <c r="AG68" s="50">
        <v>900</v>
      </c>
      <c r="AH68">
        <v>0.14981121493166263</v>
      </c>
      <c r="AI68" s="50">
        <v>4.4400000000000004</v>
      </c>
      <c r="AJ68">
        <v>1113536.1850721193</v>
      </c>
      <c r="AK68">
        <v>53.856604146700008</v>
      </c>
      <c r="AL68">
        <v>0.18897054086561407</v>
      </c>
      <c r="AO68" s="50"/>
      <c r="AQ68" s="50"/>
      <c r="AT68" s="45"/>
    </row>
    <row r="69" spans="1:46" x14ac:dyDescent="0.25">
      <c r="A69" s="19" t="s">
        <v>51</v>
      </c>
      <c r="B69" s="3"/>
      <c r="C69" s="51"/>
      <c r="D69" s="3"/>
      <c r="E69" s="51"/>
      <c r="F69" s="3"/>
      <c r="G69" s="3"/>
      <c r="H69" s="52"/>
      <c r="I69" s="3"/>
      <c r="J69" s="3">
        <v>3.7369317622295197</v>
      </c>
      <c r="K69" s="51">
        <v>540.62080000000003</v>
      </c>
      <c r="L69" s="3">
        <v>0.1507090936329093</v>
      </c>
      <c r="M69" s="51">
        <v>5.1172882628753804</v>
      </c>
      <c r="N69" s="3">
        <f t="shared" ref="N69:N118" si="9">J69*226.2/1000/0.000001003</f>
        <v>842765.66761347698</v>
      </c>
      <c r="O69" s="3">
        <v>43.126136452034984</v>
      </c>
      <c r="P69" s="46">
        <f t="shared" ref="P69:P118" si="10">O69/226.2</f>
        <v>0.19065489147672407</v>
      </c>
      <c r="Q69" s="46"/>
      <c r="R69" s="3">
        <v>3.9355045764850334</v>
      </c>
      <c r="S69" s="51">
        <v>903.82119999999998</v>
      </c>
      <c r="T69" s="3">
        <v>0.27564068598085617</v>
      </c>
      <c r="U69" s="51">
        <v>8.2387627182125307</v>
      </c>
      <c r="V69" s="3">
        <f t="shared" si="4"/>
        <v>1118264.0122614501</v>
      </c>
      <c r="W69" s="3">
        <v>117.67730961404513</v>
      </c>
      <c r="X69" s="3">
        <f t="shared" si="5"/>
        <v>0.41290284075103556</v>
      </c>
      <c r="Y69" s="3"/>
      <c r="Z69" s="51"/>
      <c r="AA69" s="3"/>
      <c r="AB69" s="51"/>
      <c r="AC69" s="3"/>
      <c r="AD69" s="3"/>
      <c r="AE69" s="3"/>
      <c r="AG69" s="50"/>
      <c r="AI69" s="50"/>
      <c r="AO69" s="50"/>
      <c r="AQ69" s="50"/>
      <c r="AT69" s="45"/>
    </row>
    <row r="70" spans="1:46" s="45" customFormat="1" x14ac:dyDescent="0.25">
      <c r="A70" s="48" t="s">
        <v>50</v>
      </c>
      <c r="B70" s="46">
        <v>1.8261367283377732</v>
      </c>
      <c r="C70" s="46">
        <v>149.92182296137878</v>
      </c>
      <c r="D70" s="46">
        <v>0.18347017807239577</v>
      </c>
      <c r="E70" s="46">
        <v>1.9748093020640507</v>
      </c>
      <c r="F70" s="46">
        <f t="shared" ref="F70:F132" si="11">B70*170.4/1000/0.000001003</f>
        <v>310242.96959995665</v>
      </c>
      <c r="G70" s="46">
        <v>42.890239685036363</v>
      </c>
      <c r="H70" s="46">
        <f t="shared" ref="H70:H132" si="12">G70/170.4</f>
        <v>0.25170328453659835</v>
      </c>
      <c r="I70" s="46"/>
      <c r="J70" s="46">
        <v>0.62093686165959472</v>
      </c>
      <c r="K70" s="51">
        <v>89.830749999999995</v>
      </c>
      <c r="L70" s="46">
        <v>0.27275497228988865</v>
      </c>
      <c r="M70" s="51">
        <v>0.25570407550132118</v>
      </c>
      <c r="N70" s="46">
        <f t="shared" si="9"/>
        <v>140035.8106753742</v>
      </c>
      <c r="O70" s="46">
        <v>92.324259660156059</v>
      </c>
      <c r="P70" s="46">
        <f t="shared" si="10"/>
        <v>0.40815322573013291</v>
      </c>
      <c r="Q70" s="46"/>
      <c r="R70" s="46">
        <v>1.158836962133339</v>
      </c>
      <c r="S70" s="51">
        <v>266.13650000000001</v>
      </c>
      <c r="T70" s="46">
        <v>0.32018600076692366</v>
      </c>
      <c r="U70" s="51">
        <v>0.82978359999999995</v>
      </c>
      <c r="V70" s="46">
        <f t="shared" si="4"/>
        <v>329280.6921316068</v>
      </c>
      <c r="W70" s="46">
        <v>137.85415971168823</v>
      </c>
      <c r="X70" s="46">
        <f t="shared" si="5"/>
        <v>0.48369880600592358</v>
      </c>
      <c r="Y70" s="46"/>
      <c r="Z70" s="51"/>
      <c r="AA70" s="46"/>
      <c r="AB70" s="51"/>
      <c r="AC70" s="46"/>
      <c r="AD70" s="46"/>
      <c r="AE70" s="46"/>
      <c r="AF70" s="45">
        <v>0.40930377622210362</v>
      </c>
      <c r="AG70" s="50">
        <v>94</v>
      </c>
      <c r="AH70" s="45">
        <v>6.6191838048519749</v>
      </c>
      <c r="AI70" s="50">
        <v>2.14</v>
      </c>
      <c r="AJ70" s="45">
        <v>116302.66821864359</v>
      </c>
      <c r="AK70" s="45">
        <v>674.06858090086462</v>
      </c>
      <c r="AL70" s="45">
        <f t="shared" si="8"/>
        <v>2.3651529154416302</v>
      </c>
      <c r="AO70" s="50"/>
      <c r="AQ70" s="50"/>
    </row>
    <row r="71" spans="1:46" s="45" customFormat="1" x14ac:dyDescent="0.25">
      <c r="A71" s="48" t="s">
        <v>50</v>
      </c>
      <c r="B71" s="46">
        <v>4.8413275900522033</v>
      </c>
      <c r="C71" s="46">
        <v>397.46238416359859</v>
      </c>
      <c r="D71" s="46">
        <v>0.13935504431728926</v>
      </c>
      <c r="E71" s="46">
        <v>10.542527279291672</v>
      </c>
      <c r="F71" s="46">
        <f t="shared" si="11"/>
        <v>822494.73713349504</v>
      </c>
      <c r="G71" s="46">
        <v>28.858673423924792</v>
      </c>
      <c r="H71" s="46">
        <f t="shared" si="12"/>
        <v>0.16935841211223468</v>
      </c>
      <c r="I71" s="46"/>
      <c r="J71" s="46">
        <v>0.62035719639776865</v>
      </c>
      <c r="K71" s="51">
        <v>89.746889999999993</v>
      </c>
      <c r="L71" s="46">
        <v>0.27122574676568073</v>
      </c>
      <c r="M71" s="51">
        <v>0.25379592909175808</v>
      </c>
      <c r="N71" s="46">
        <f t="shared" si="9"/>
        <v>139905.08257744292</v>
      </c>
      <c r="O71" s="46">
        <v>91.753086136066358</v>
      </c>
      <c r="P71" s="46">
        <f t="shared" si="10"/>
        <v>0.40562814383760548</v>
      </c>
      <c r="Q71" s="46"/>
      <c r="R71" s="46">
        <v>1.1585652540946554</v>
      </c>
      <c r="S71" s="51">
        <v>266.07409999999999</v>
      </c>
      <c r="T71" s="46">
        <v>0.32310130568704015</v>
      </c>
      <c r="U71" s="51">
        <v>0.83694619999999997</v>
      </c>
      <c r="V71" s="46">
        <f t="shared" si="4"/>
        <v>329203.48695610848</v>
      </c>
      <c r="W71" s="46">
        <v>139.12825502081591</v>
      </c>
      <c r="X71" s="46">
        <f t="shared" si="5"/>
        <v>0.488169315862512</v>
      </c>
      <c r="Y71" s="46"/>
      <c r="Z71" s="51"/>
      <c r="AA71" s="46"/>
      <c r="AB71" s="51"/>
      <c r="AC71" s="46"/>
      <c r="AD71" s="46"/>
      <c r="AE71" s="46"/>
      <c r="AF71" s="45">
        <v>0.41365807171382807</v>
      </c>
      <c r="AG71" s="50">
        <v>95</v>
      </c>
      <c r="AH71" s="45">
        <v>6.510849013089028</v>
      </c>
      <c r="AI71" s="50">
        <v>2.15</v>
      </c>
      <c r="AJ71" s="45">
        <v>117539.93064650151</v>
      </c>
      <c r="AK71" s="45">
        <v>671.57405709942702</v>
      </c>
      <c r="AL71" s="45">
        <f t="shared" si="8"/>
        <v>2.3564002003488667</v>
      </c>
      <c r="AO71" s="50"/>
      <c r="AQ71" s="50"/>
    </row>
    <row r="72" spans="1:46" s="45" customFormat="1" x14ac:dyDescent="0.25">
      <c r="A72" s="48" t="s">
        <v>50</v>
      </c>
      <c r="B72" s="46">
        <v>8.5397451822949098</v>
      </c>
      <c r="C72" s="46">
        <v>701.09436248001134</v>
      </c>
      <c r="D72" s="46">
        <v>0.13675040608235436</v>
      </c>
      <c r="E72" s="46">
        <v>32.189301123827953</v>
      </c>
      <c r="F72" s="46">
        <f t="shared" si="11"/>
        <v>1450820.1187069318</v>
      </c>
      <c r="G72" s="46">
        <v>28.027285046952947</v>
      </c>
      <c r="H72" s="46">
        <f t="shared" si="12"/>
        <v>0.16447937234127316</v>
      </c>
      <c r="I72" s="46"/>
      <c r="J72" s="46">
        <v>1.2546186173062479</v>
      </c>
      <c r="K72" s="51">
        <v>181.50530000000001</v>
      </c>
      <c r="L72" s="46">
        <v>0.20451167118649918</v>
      </c>
      <c r="M72" s="51">
        <v>0.78272939173415801</v>
      </c>
      <c r="N72" s="46">
        <f t="shared" si="9"/>
        <v>282945.89355401124</v>
      </c>
      <c r="O72" s="46">
        <v>65.623806689662203</v>
      </c>
      <c r="P72" s="46">
        <f t="shared" si="10"/>
        <v>0.29011408792954113</v>
      </c>
      <c r="Q72" s="46"/>
      <c r="R72" s="46">
        <v>1.5662257191981823</v>
      </c>
      <c r="S72" s="51">
        <v>359.69670000000002</v>
      </c>
      <c r="T72" s="46">
        <v>0.33653787815942166</v>
      </c>
      <c r="U72" s="51">
        <v>1.593164</v>
      </c>
      <c r="V72" s="46">
        <f t="shared" si="4"/>
        <v>445039.21233447857</v>
      </c>
      <c r="W72" s="46">
        <v>144.92864428318163</v>
      </c>
      <c r="X72" s="46">
        <f t="shared" si="5"/>
        <v>0.5085215588883566</v>
      </c>
      <c r="Y72" s="46"/>
      <c r="Z72" s="51"/>
      <c r="AA72" s="46"/>
      <c r="AB72" s="51"/>
      <c r="AC72" s="46"/>
      <c r="AD72" s="46"/>
      <c r="AE72" s="46"/>
      <c r="AF72" s="45">
        <v>0.78440064249076868</v>
      </c>
      <c r="AG72" s="50">
        <v>180.14410000000001</v>
      </c>
      <c r="AH72" s="45">
        <v>1.9560795255941796</v>
      </c>
      <c r="AI72" s="50">
        <v>2.3226309999999999</v>
      </c>
      <c r="AJ72" s="45">
        <v>222885.52653027824</v>
      </c>
      <c r="AK72" s="45">
        <v>462.96270207334874</v>
      </c>
      <c r="AL72" s="45">
        <f t="shared" si="8"/>
        <v>1.6244305335906972</v>
      </c>
      <c r="AO72" s="50"/>
      <c r="AQ72" s="50"/>
    </row>
    <row r="73" spans="1:46" s="45" customFormat="1" x14ac:dyDescent="0.25">
      <c r="A73" s="48" t="s">
        <v>50</v>
      </c>
      <c r="B73" s="46">
        <v>12.213669942800907</v>
      </c>
      <c r="C73" s="46">
        <v>1002.7155329930041</v>
      </c>
      <c r="D73" s="46">
        <v>0.13267448194563999</v>
      </c>
      <c r="E73" s="46">
        <v>63.881169568888168</v>
      </c>
      <c r="F73" s="46">
        <f t="shared" si="11"/>
        <v>2074984.4050381605</v>
      </c>
      <c r="G73" s="46">
        <v>26.728168192933722</v>
      </c>
      <c r="H73" s="46">
        <f t="shared" si="12"/>
        <v>0.15685544714162983</v>
      </c>
      <c r="I73" s="46"/>
      <c r="J73" s="46">
        <v>1.2540372930930406</v>
      </c>
      <c r="K73" s="51">
        <v>181.4212</v>
      </c>
      <c r="L73" s="46">
        <v>0.20571754894509381</v>
      </c>
      <c r="M73" s="51">
        <v>0.78661519963248216</v>
      </c>
      <c r="N73" s="46">
        <f t="shared" si="9"/>
        <v>282814.79132367473</v>
      </c>
      <c r="O73" s="46">
        <v>66.116017897500967</v>
      </c>
      <c r="P73" s="46">
        <f t="shared" si="10"/>
        <v>0.29229008796419526</v>
      </c>
      <c r="Q73" s="46"/>
      <c r="R73" s="46">
        <v>1.5616828827116658</v>
      </c>
      <c r="S73" s="51">
        <v>358.65339999999998</v>
      </c>
      <c r="T73" s="46">
        <v>0.34119149827608375</v>
      </c>
      <c r="U73" s="51">
        <v>1.6058380000000001</v>
      </c>
      <c r="V73" s="46">
        <f t="shared" si="4"/>
        <v>443748.37644349429</v>
      </c>
      <c r="W73" s="46">
        <v>146.91029228944268</v>
      </c>
      <c r="X73" s="46">
        <f t="shared" si="5"/>
        <v>0.51547470978751819</v>
      </c>
      <c r="Y73" s="46"/>
      <c r="Z73" s="51"/>
      <c r="AA73" s="46"/>
      <c r="AB73" s="51"/>
      <c r="AC73" s="46"/>
      <c r="AD73" s="46"/>
      <c r="AE73" s="46"/>
      <c r="AF73" s="46">
        <v>0.78440064249076868</v>
      </c>
      <c r="AG73" s="51">
        <v>180.14410000000001</v>
      </c>
      <c r="AH73" s="46">
        <v>1.9560795255941796</v>
      </c>
      <c r="AI73" s="51">
        <v>2.3226309999999999</v>
      </c>
      <c r="AJ73" s="45">
        <v>222885.52653027824</v>
      </c>
      <c r="AK73" s="46">
        <v>462.96270207334874</v>
      </c>
      <c r="AL73" s="45">
        <f t="shared" si="8"/>
        <v>1.6244305335906972</v>
      </c>
      <c r="AO73" s="50"/>
      <c r="AQ73" s="50"/>
    </row>
    <row r="74" spans="1:46" s="45" customFormat="1" x14ac:dyDescent="0.25">
      <c r="A74" s="48" t="s">
        <v>50</v>
      </c>
      <c r="B74" s="46">
        <v>15.152809751205703</v>
      </c>
      <c r="C74" s="46">
        <v>1244.0124694033982</v>
      </c>
      <c r="D74" s="46">
        <v>0.13290574402331656</v>
      </c>
      <c r="E74" s="46">
        <v>98.49704266746113</v>
      </c>
      <c r="F74" s="46">
        <f t="shared" si="11"/>
        <v>2574315.8341031424</v>
      </c>
      <c r="G74" s="46">
        <v>26.801802202436459</v>
      </c>
      <c r="H74" s="46">
        <f t="shared" si="12"/>
        <v>0.1572875716105426</v>
      </c>
      <c r="I74" s="46"/>
      <c r="J74" s="46">
        <v>1.8530797982826772</v>
      </c>
      <c r="K74" s="51">
        <v>268.08449999999999</v>
      </c>
      <c r="L74" s="46">
        <v>0.25381076688018106</v>
      </c>
      <c r="M74" s="51">
        <v>2.1191825699913522</v>
      </c>
      <c r="N74" s="46">
        <f t="shared" si="9"/>
        <v>417912.91163663164</v>
      </c>
      <c r="O74" s="46">
        <v>85.158856072133673</v>
      </c>
      <c r="P74" s="46">
        <f t="shared" si="10"/>
        <v>0.37647593312172273</v>
      </c>
      <c r="Q74" s="46"/>
      <c r="R74" s="46">
        <v>2.3839441245029787</v>
      </c>
      <c r="S74" s="51">
        <v>547.49249999999995</v>
      </c>
      <c r="T74" s="46">
        <v>0.3314723037188228</v>
      </c>
      <c r="U74" s="51">
        <v>3.6354419999999998</v>
      </c>
      <c r="V74" s="46">
        <f t="shared" ref="V74:V118" si="13">R74*285/1000/0.000001003</f>
        <v>677391.89978399698</v>
      </c>
      <c r="W74" s="46">
        <v>142.75570118613965</v>
      </c>
      <c r="X74" s="46">
        <f t="shared" si="5"/>
        <v>0.50089719714434966</v>
      </c>
      <c r="Y74" s="46"/>
      <c r="Z74" s="51"/>
      <c r="AA74" s="46"/>
      <c r="AB74" s="51"/>
      <c r="AC74" s="46"/>
      <c r="AD74" s="46"/>
      <c r="AE74" s="46"/>
      <c r="AF74" s="46">
        <v>1.1833041839308882</v>
      </c>
      <c r="AG74" s="51">
        <v>271.75560000000002</v>
      </c>
      <c r="AH74" s="46">
        <v>0.93149128803696613</v>
      </c>
      <c r="AI74" s="51">
        <v>2.5170360000000001</v>
      </c>
      <c r="AJ74" s="45">
        <v>336232.99343998323</v>
      </c>
      <c r="AK74" s="46">
        <v>319.87915098841256</v>
      </c>
      <c r="AL74" s="45">
        <f t="shared" si="8"/>
        <v>1.1223829859242547</v>
      </c>
      <c r="AO74" s="50"/>
      <c r="AQ74" s="50"/>
    </row>
    <row r="75" spans="1:46" s="45" customFormat="1" x14ac:dyDescent="0.25">
      <c r="A75" s="48" t="s">
        <v>50</v>
      </c>
      <c r="B75" s="46"/>
      <c r="C75" s="46"/>
      <c r="D75" s="46"/>
      <c r="E75" s="46"/>
      <c r="F75" s="46"/>
      <c r="G75" s="46"/>
      <c r="H75" s="46"/>
      <c r="I75" s="46"/>
      <c r="J75" s="46">
        <v>1.8663679988471209</v>
      </c>
      <c r="K75" s="51">
        <v>270.00689999999997</v>
      </c>
      <c r="L75" s="46">
        <v>0.25137205492088599</v>
      </c>
      <c r="M75" s="51">
        <v>2.1290293231401649</v>
      </c>
      <c r="N75" s="46">
        <f t="shared" si="9"/>
        <v>420909.71220261091</v>
      </c>
      <c r="O75" s="46">
        <v>84.222318121869634</v>
      </c>
      <c r="P75" s="46">
        <f t="shared" si="10"/>
        <v>0.37233562388094449</v>
      </c>
      <c r="Q75" s="46"/>
      <c r="R75" s="46">
        <v>2.3806413913725062</v>
      </c>
      <c r="S75" s="51">
        <v>546.73400000000004</v>
      </c>
      <c r="T75" s="46">
        <v>0.33305041979270256</v>
      </c>
      <c r="U75" s="51">
        <v>3.642636</v>
      </c>
      <c r="V75" s="46">
        <f t="shared" si="13"/>
        <v>676453.43623246695</v>
      </c>
      <c r="W75" s="46">
        <v>143.43443621577484</v>
      </c>
      <c r="X75" s="46">
        <f t="shared" ref="X75:X118" si="14">W75/285</f>
        <v>0.50327872356412229</v>
      </c>
      <c r="Y75" s="46"/>
      <c r="Z75" s="51"/>
      <c r="AA75" s="46"/>
      <c r="AB75" s="51"/>
      <c r="AC75" s="46"/>
      <c r="AD75" s="46"/>
      <c r="AE75" s="46"/>
      <c r="AF75" s="46">
        <v>1.1833041839308882</v>
      </c>
      <c r="AG75" s="51">
        <v>271.75560000000002</v>
      </c>
      <c r="AH75" s="46">
        <v>0.93149128803696613</v>
      </c>
      <c r="AI75" s="51">
        <v>2.5170360000000001</v>
      </c>
      <c r="AJ75" s="45">
        <v>336232.99343998323</v>
      </c>
      <c r="AK75" s="46">
        <v>319.87915098841256</v>
      </c>
      <c r="AL75" s="45">
        <f t="shared" ref="AL75:AL124" si="15">AK75/285</f>
        <v>1.1223829859242547</v>
      </c>
      <c r="AO75" s="50"/>
      <c r="AQ75" s="50"/>
    </row>
    <row r="76" spans="1:46" s="45" customFormat="1" x14ac:dyDescent="0.25">
      <c r="A76" s="48" t="s">
        <v>50</v>
      </c>
      <c r="B76" s="46"/>
      <c r="C76" s="46"/>
      <c r="D76" s="46"/>
      <c r="E76" s="46"/>
      <c r="F76" s="46"/>
      <c r="G76" s="46"/>
      <c r="H76" s="46"/>
      <c r="I76" s="46"/>
      <c r="J76" s="46">
        <v>2.4997950363337664</v>
      </c>
      <c r="K76" s="51">
        <v>361.64460000000003</v>
      </c>
      <c r="L76" s="46">
        <v>0.25587726546749767</v>
      </c>
      <c r="M76" s="51">
        <v>3.8878597732759115</v>
      </c>
      <c r="N76" s="46">
        <f t="shared" si="9"/>
        <v>563762.35016819346</v>
      </c>
      <c r="O76" s="46">
        <v>85.949940540724981</v>
      </c>
      <c r="P76" s="46">
        <f t="shared" si="10"/>
        <v>0.37997321193954459</v>
      </c>
      <c r="Q76" s="46"/>
      <c r="R76" s="46">
        <v>3.0336124141706113</v>
      </c>
      <c r="S76" s="51">
        <v>696.69420000000002</v>
      </c>
      <c r="T76" s="46">
        <v>0.33778717690313309</v>
      </c>
      <c r="U76" s="51">
        <v>5.9990319383287565</v>
      </c>
      <c r="V76" s="46">
        <f t="shared" si="13"/>
        <v>861993.55736652471</v>
      </c>
      <c r="W76" s="46">
        <v>145.46199896994924</v>
      </c>
      <c r="X76" s="46">
        <f t="shared" si="14"/>
        <v>0.51039297884192714</v>
      </c>
      <c r="Y76" s="46"/>
      <c r="Z76" s="51"/>
      <c r="AA76" s="46"/>
      <c r="AB76" s="51"/>
      <c r="AC76" s="46"/>
      <c r="AD76" s="46"/>
      <c r="AE76" s="46"/>
      <c r="AF76" s="46">
        <v>1.5621082973812075</v>
      </c>
      <c r="AG76" s="51">
        <v>358.75110000000001</v>
      </c>
      <c r="AH76" s="46">
        <v>0.59342377025151927</v>
      </c>
      <c r="AI76" s="51">
        <v>2.7945060000000002</v>
      </c>
      <c r="AJ76" s="45">
        <v>443869.25698269607</v>
      </c>
      <c r="AK76" s="46">
        <v>236.58247145066085</v>
      </c>
      <c r="AL76" s="45">
        <f t="shared" si="15"/>
        <v>0.8301139349145995</v>
      </c>
      <c r="AO76" s="50"/>
      <c r="AQ76" s="50"/>
    </row>
    <row r="77" spans="1:46" s="45" customFormat="1" x14ac:dyDescent="0.25">
      <c r="A77" s="48" t="s">
        <v>50</v>
      </c>
      <c r="B77" s="46"/>
      <c r="C77" s="46"/>
      <c r="D77" s="46"/>
      <c r="E77" s="46"/>
      <c r="F77" s="46"/>
      <c r="G77" s="46"/>
      <c r="H77" s="46"/>
      <c r="I77" s="46"/>
      <c r="J77" s="46">
        <v>2.5119834903783373</v>
      </c>
      <c r="K77" s="51">
        <v>363.40789999999998</v>
      </c>
      <c r="L77" s="46">
        <v>0.25368001986615019</v>
      </c>
      <c r="M77" s="51">
        <v>3.8921530845012553</v>
      </c>
      <c r="N77" s="46">
        <f t="shared" si="9"/>
        <v>566511.13212719827</v>
      </c>
      <c r="O77" s="46">
        <v>85.108726706687492</v>
      </c>
      <c r="P77" s="46">
        <f t="shared" si="10"/>
        <v>0.37625431788986513</v>
      </c>
      <c r="Q77" s="46"/>
      <c r="R77" s="46">
        <v>3.0394236569338671</v>
      </c>
      <c r="S77" s="51">
        <v>698.02880000000005</v>
      </c>
      <c r="T77" s="46">
        <v>0.33997724280428832</v>
      </c>
      <c r="U77" s="51">
        <v>6.0610819468919832</v>
      </c>
      <c r="V77" s="46">
        <f t="shared" si="13"/>
        <v>863644.80780274386</v>
      </c>
      <c r="W77" s="46">
        <v>146.39456706593845</v>
      </c>
      <c r="X77" s="46">
        <f t="shared" si="14"/>
        <v>0.51366514759978399</v>
      </c>
      <c r="Y77" s="46"/>
      <c r="Z77" s="51"/>
      <c r="AA77" s="46"/>
      <c r="AB77" s="51"/>
      <c r="AC77" s="46"/>
      <c r="AD77" s="46"/>
      <c r="AE77" s="46"/>
      <c r="AF77" s="46">
        <v>1.5621082973812075</v>
      </c>
      <c r="AG77" s="51">
        <v>358.75110000000001</v>
      </c>
      <c r="AH77" s="46">
        <v>0.59342377025151927</v>
      </c>
      <c r="AI77" s="51">
        <v>2.7945060000000002</v>
      </c>
      <c r="AJ77" s="45">
        <v>443869.25698269607</v>
      </c>
      <c r="AK77" s="46">
        <v>236.58247145066085</v>
      </c>
      <c r="AL77" s="45">
        <f t="shared" si="15"/>
        <v>0.8301139349145995</v>
      </c>
      <c r="AO77" s="50"/>
      <c r="AQ77" s="50"/>
    </row>
    <row r="78" spans="1:46" s="45" customFormat="1" x14ac:dyDescent="0.25">
      <c r="A78" s="48" t="s">
        <v>50</v>
      </c>
      <c r="B78" s="46"/>
      <c r="C78" s="46"/>
      <c r="D78" s="46"/>
      <c r="E78" s="46"/>
      <c r="F78" s="46"/>
      <c r="G78" s="46"/>
      <c r="H78" s="46"/>
      <c r="I78" s="46"/>
      <c r="J78" s="46">
        <v>3.7769539643040768</v>
      </c>
      <c r="K78" s="51">
        <v>546.41079999999999</v>
      </c>
      <c r="L78" s="46">
        <v>0.25305872025343656</v>
      </c>
      <c r="M78" s="51">
        <v>8.7775796528124328</v>
      </c>
      <c r="N78" s="46">
        <f t="shared" si="9"/>
        <v>851791.61188991251</v>
      </c>
      <c r="O78" s="46">
        <v>84.870389794694219</v>
      </c>
      <c r="P78" s="46">
        <f t="shared" si="10"/>
        <v>0.37520066222234405</v>
      </c>
      <c r="Q78" s="46"/>
      <c r="R78" s="46">
        <v>3.8640910824139065</v>
      </c>
      <c r="S78" s="51">
        <v>887.42049999999995</v>
      </c>
      <c r="T78" s="46">
        <v>0.33656000559000104</v>
      </c>
      <c r="U78" s="51">
        <v>9.697840686788501</v>
      </c>
      <c r="V78" s="46">
        <f t="shared" si="13"/>
        <v>1097972.0423608809</v>
      </c>
      <c r="W78" s="46">
        <v>144.93809974481653</v>
      </c>
      <c r="X78" s="46">
        <f t="shared" si="14"/>
        <v>0.50855473594672462</v>
      </c>
      <c r="Y78" s="46"/>
      <c r="Z78" s="51"/>
      <c r="AA78" s="46"/>
      <c r="AB78" s="51"/>
      <c r="AC78" s="46"/>
      <c r="AD78" s="46"/>
      <c r="AE78" s="46"/>
      <c r="AF78" s="46">
        <v>2.35849805707889</v>
      </c>
      <c r="AG78" s="51">
        <v>541.64859999999999</v>
      </c>
      <c r="AH78" s="46">
        <v>0.33631602355786966</v>
      </c>
      <c r="AI78" s="51">
        <v>3.6102430000000001</v>
      </c>
      <c r="AJ78" s="45">
        <v>670161.46188183816</v>
      </c>
      <c r="AK78" s="46">
        <v>144.83382424621223</v>
      </c>
      <c r="AL78" s="45">
        <f t="shared" si="15"/>
        <v>0.50818885700425342</v>
      </c>
      <c r="AO78" s="50"/>
      <c r="AQ78" s="50"/>
    </row>
    <row r="79" spans="1:46" s="45" customFormat="1" x14ac:dyDescent="0.25">
      <c r="A79" s="48" t="s">
        <v>50</v>
      </c>
      <c r="B79" s="46"/>
      <c r="C79" s="46"/>
      <c r="D79" s="46"/>
      <c r="E79" s="46"/>
      <c r="F79" s="46"/>
      <c r="G79" s="46"/>
      <c r="H79" s="46"/>
      <c r="I79" s="46"/>
      <c r="J79" s="46">
        <v>3.7759959198813595</v>
      </c>
      <c r="K79" s="51">
        <v>546.2722</v>
      </c>
      <c r="L79" s="46">
        <v>0.25365692626578284</v>
      </c>
      <c r="M79" s="51">
        <v>8.7938660712053096</v>
      </c>
      <c r="N79" s="46">
        <f t="shared" si="9"/>
        <v>851575.55042588583</v>
      </c>
      <c r="O79" s="46">
        <v>85.099871491875163</v>
      </c>
      <c r="P79" s="46">
        <f t="shared" si="10"/>
        <v>0.37621517016744105</v>
      </c>
      <c r="Q79" s="46"/>
      <c r="R79" s="46">
        <v>3.863697018671906</v>
      </c>
      <c r="S79" s="51">
        <v>887.33</v>
      </c>
      <c r="T79" s="46">
        <v>0.33599731403874822</v>
      </c>
      <c r="U79" s="51">
        <v>9.6796523742536067</v>
      </c>
      <c r="V79" s="46">
        <f t="shared" si="13"/>
        <v>1097860.0701111597</v>
      </c>
      <c r="W79" s="46">
        <v>144.69755313259074</v>
      </c>
      <c r="X79" s="46">
        <f t="shared" si="14"/>
        <v>0.50771071274593238</v>
      </c>
      <c r="Y79" s="46"/>
      <c r="Z79" s="51"/>
      <c r="AA79" s="46"/>
      <c r="AB79" s="51"/>
      <c r="AC79" s="46"/>
      <c r="AD79" s="46"/>
      <c r="AE79" s="46"/>
      <c r="AF79" s="46">
        <v>2.35849805707889</v>
      </c>
      <c r="AG79" s="51">
        <v>541.64859999999999</v>
      </c>
      <c r="AH79" s="46">
        <v>0.33631602355786966</v>
      </c>
      <c r="AI79" s="51">
        <v>3.6102430000000001</v>
      </c>
      <c r="AJ79" s="45">
        <v>670161.46188183816</v>
      </c>
      <c r="AK79" s="46">
        <v>144.83382424621223</v>
      </c>
      <c r="AL79" s="45">
        <f t="shared" si="15"/>
        <v>0.50818885700425342</v>
      </c>
      <c r="AO79" s="50"/>
      <c r="AQ79" s="50"/>
    </row>
    <row r="80" spans="1:46" s="45" customFormat="1" x14ac:dyDescent="0.25">
      <c r="A80" s="48" t="s">
        <v>50</v>
      </c>
      <c r="B80" s="46"/>
      <c r="C80" s="46"/>
      <c r="D80" s="46"/>
      <c r="E80" s="46"/>
      <c r="F80" s="46"/>
      <c r="G80" s="46"/>
      <c r="H80" s="46"/>
      <c r="I80" s="46"/>
      <c r="J80" s="46"/>
      <c r="K80" s="51"/>
      <c r="L80" s="46"/>
      <c r="M80" s="51"/>
      <c r="N80" s="46"/>
      <c r="O80" s="46"/>
      <c r="P80" s="46"/>
      <c r="Q80" s="46"/>
      <c r="R80" s="46"/>
      <c r="S80" s="51"/>
      <c r="T80" s="46"/>
      <c r="U80" s="51"/>
      <c r="V80" s="46"/>
      <c r="W80" s="46"/>
      <c r="X80" s="46">
        <f t="shared" si="14"/>
        <v>0</v>
      </c>
      <c r="Y80" s="46"/>
      <c r="Z80" s="51"/>
      <c r="AA80" s="46"/>
      <c r="AB80" s="51"/>
      <c r="AC80" s="46"/>
      <c r="AD80" s="46"/>
      <c r="AE80" s="46"/>
      <c r="AF80" s="46">
        <v>3.0271785071520387</v>
      </c>
      <c r="AG80" s="51">
        <v>695.21659999999997</v>
      </c>
      <c r="AH80" s="46">
        <v>0.25987137264649729</v>
      </c>
      <c r="AI80" s="51">
        <v>4.595707</v>
      </c>
      <c r="AJ80" s="45">
        <v>860165.37840312161</v>
      </c>
      <c r="AK80" s="46">
        <v>110.21057332239478</v>
      </c>
      <c r="AL80" s="45">
        <f t="shared" si="15"/>
        <v>0.38670376604349044</v>
      </c>
      <c r="AN80" s="45">
        <v>0.62867374270380849</v>
      </c>
      <c r="AO80" s="50">
        <v>90.950042265891469</v>
      </c>
      <c r="AP80" s="45">
        <v>2.4273634342018369</v>
      </c>
      <c r="AQ80" s="50">
        <v>2.3326820000000001</v>
      </c>
      <c r="AR80" s="45">
        <f t="shared" si="6"/>
        <v>141780.6586237303</v>
      </c>
      <c r="AS80" s="45">
        <v>399.73302062930776</v>
      </c>
      <c r="AT80" s="45">
        <f t="shared" si="7"/>
        <v>1.7671663157794331</v>
      </c>
    </row>
    <row r="81" spans="1:46" s="45" customFormat="1" x14ac:dyDescent="0.25">
      <c r="A81" s="48" t="s">
        <v>50</v>
      </c>
      <c r="B81" s="46"/>
      <c r="C81" s="46"/>
      <c r="D81" s="46"/>
      <c r="E81" s="46"/>
      <c r="F81" s="46"/>
      <c r="G81" s="46"/>
      <c r="H81" s="46"/>
      <c r="I81" s="46"/>
      <c r="J81" s="46"/>
      <c r="K81" s="51"/>
      <c r="L81" s="46"/>
      <c r="M81" s="51"/>
      <c r="N81" s="46"/>
      <c r="O81" s="46"/>
      <c r="P81" s="46"/>
      <c r="Q81" s="46"/>
      <c r="R81" s="46"/>
      <c r="S81" s="51"/>
      <c r="T81" s="46"/>
      <c r="U81" s="51"/>
      <c r="V81" s="46"/>
      <c r="W81" s="46"/>
      <c r="X81" s="46">
        <f t="shared" si="14"/>
        <v>0</v>
      </c>
      <c r="Y81" s="46"/>
      <c r="Z81" s="51"/>
      <c r="AA81" s="46"/>
      <c r="AB81" s="51"/>
      <c r="AC81" s="46"/>
      <c r="AD81" s="46"/>
      <c r="AE81" s="46"/>
      <c r="AF81" s="46">
        <v>3.0271785071520387</v>
      </c>
      <c r="AG81" s="51">
        <v>695.21659999999997</v>
      </c>
      <c r="AH81" s="46">
        <v>0.25987137264649729</v>
      </c>
      <c r="AI81" s="51">
        <v>4.595707</v>
      </c>
      <c r="AJ81" s="45">
        <v>860165.37840312161</v>
      </c>
      <c r="AK81" s="46">
        <v>110.21057332239478</v>
      </c>
      <c r="AL81" s="45">
        <f t="shared" si="15"/>
        <v>0.38670376604349044</v>
      </c>
      <c r="AN81" s="45">
        <v>1.2091033401365847</v>
      </c>
      <c r="AO81" s="50">
        <v>174.92061846944821</v>
      </c>
      <c r="AP81" s="45">
        <v>0.76488893871236807</v>
      </c>
      <c r="AQ81" s="50">
        <v>2.7189130000000001</v>
      </c>
      <c r="AR81" s="45">
        <f t="shared" si="6"/>
        <v>272681.13214246801</v>
      </c>
      <c r="AS81" s="45">
        <v>224.38347688301192</v>
      </c>
      <c r="AT81" s="45">
        <f t="shared" si="7"/>
        <v>0.99196939382410232</v>
      </c>
    </row>
    <row r="82" spans="1:46" s="45" customFormat="1" x14ac:dyDescent="0.25">
      <c r="A82" s="48" t="s">
        <v>50</v>
      </c>
      <c r="B82" s="46"/>
      <c r="C82" s="46"/>
      <c r="D82" s="46"/>
      <c r="E82" s="46"/>
      <c r="F82" s="46"/>
      <c r="G82" s="46"/>
      <c r="H82" s="46"/>
      <c r="I82" s="46"/>
      <c r="J82" s="46"/>
      <c r="K82" s="51"/>
      <c r="L82" s="46"/>
      <c r="M82" s="51"/>
      <c r="N82" s="46"/>
      <c r="O82" s="46"/>
      <c r="P82" s="46"/>
      <c r="Q82" s="46"/>
      <c r="R82" s="46"/>
      <c r="S82" s="51"/>
      <c r="T82" s="46"/>
      <c r="U82" s="51"/>
      <c r="V82" s="46"/>
      <c r="W82" s="46"/>
      <c r="X82" s="46">
        <f t="shared" si="14"/>
        <v>0</v>
      </c>
      <c r="Y82" s="46"/>
      <c r="Z82" s="51"/>
      <c r="AA82" s="46"/>
      <c r="AB82" s="51"/>
      <c r="AC82" s="46"/>
      <c r="AD82" s="46"/>
      <c r="AE82" s="46"/>
      <c r="AF82" s="46">
        <v>3.9348984585525848</v>
      </c>
      <c r="AG82" s="51">
        <v>903.68200000000002</v>
      </c>
      <c r="AH82" s="46">
        <v>0.2467497297365589</v>
      </c>
      <c r="AI82" s="51">
        <v>7.3729548529397535</v>
      </c>
      <c r="AJ82" s="45">
        <v>1118091.7853314921</v>
      </c>
      <c r="AK82" s="46">
        <v>103.86804642164012</v>
      </c>
      <c r="AL82" s="45">
        <f t="shared" si="15"/>
        <v>0.36444928568996532</v>
      </c>
      <c r="AN82" s="45">
        <v>1.9146798651126145</v>
      </c>
      <c r="AO82" s="50">
        <v>276.99616323834215</v>
      </c>
      <c r="AP82" s="45">
        <v>0.44657196492867601</v>
      </c>
      <c r="AQ82" s="50">
        <v>3.9806490000000001</v>
      </c>
      <c r="AR82" s="45">
        <f t="shared" si="6"/>
        <v>431805.16997853777</v>
      </c>
      <c r="AS82" s="45">
        <v>149.44555455387354</v>
      </c>
      <c r="AT82" s="45">
        <f t="shared" si="7"/>
        <v>0.66067884418158063</v>
      </c>
    </row>
    <row r="83" spans="1:46" s="45" customFormat="1" x14ac:dyDescent="0.25">
      <c r="A83" s="48" t="s">
        <v>50</v>
      </c>
      <c r="B83" s="46"/>
      <c r="C83" s="46"/>
      <c r="D83" s="46"/>
      <c r="E83" s="46"/>
      <c r="F83" s="46"/>
      <c r="G83" s="46"/>
      <c r="H83" s="46"/>
      <c r="I83" s="46"/>
      <c r="J83" s="46"/>
      <c r="K83" s="51"/>
      <c r="L83" s="46"/>
      <c r="M83" s="51"/>
      <c r="N83" s="46"/>
      <c r="O83" s="46"/>
      <c r="P83" s="46"/>
      <c r="Q83" s="46"/>
      <c r="R83" s="46"/>
      <c r="S83" s="51"/>
      <c r="T83" s="46"/>
      <c r="U83" s="51"/>
      <c r="V83" s="46"/>
      <c r="W83" s="46"/>
      <c r="X83" s="46">
        <f t="shared" si="14"/>
        <v>0</v>
      </c>
      <c r="Y83" s="46"/>
      <c r="Z83" s="51"/>
      <c r="AA83" s="46"/>
      <c r="AB83" s="51"/>
      <c r="AC83" s="46"/>
      <c r="AD83" s="46"/>
      <c r="AE83" s="46"/>
      <c r="AF83" s="46">
        <v>3.9348984585525848</v>
      </c>
      <c r="AG83" s="51">
        <v>903.68200000000002</v>
      </c>
      <c r="AH83" s="46">
        <v>0.2467497297365589</v>
      </c>
      <c r="AI83" s="51">
        <v>7.3729548529397535</v>
      </c>
      <c r="AJ83" s="45">
        <v>1118091.7853314921</v>
      </c>
      <c r="AK83" s="46">
        <v>103.86804642164012</v>
      </c>
      <c r="AL83" s="45">
        <f t="shared" si="15"/>
        <v>0.36444928568996532</v>
      </c>
      <c r="AN83" s="45">
        <v>2.5137577991214126</v>
      </c>
      <c r="AO83" s="50">
        <v>363.66458871501038</v>
      </c>
      <c r="AP83" s="45">
        <v>0.41573930654660846</v>
      </c>
      <c r="AQ83" s="50">
        <v>6.387604795904485</v>
      </c>
      <c r="AR83" s="45">
        <f t="shared" si="6"/>
        <v>566911.28032030258</v>
      </c>
      <c r="AS83" s="45">
        <v>140.35704549797364</v>
      </c>
      <c r="AT83" s="45">
        <f t="shared" si="7"/>
        <v>0.62049975905381805</v>
      </c>
    </row>
    <row r="84" spans="1:46" s="45" customFormat="1" x14ac:dyDescent="0.25">
      <c r="A84" s="48" t="s">
        <v>50</v>
      </c>
      <c r="B84" s="46"/>
      <c r="C84" s="46"/>
      <c r="D84" s="46"/>
      <c r="E84" s="46"/>
      <c r="F84" s="46"/>
      <c r="G84" s="46"/>
      <c r="H84" s="46"/>
      <c r="I84" s="46"/>
      <c r="J84" s="46"/>
      <c r="K84" s="51"/>
      <c r="L84" s="46"/>
      <c r="M84" s="51"/>
      <c r="N84" s="46"/>
      <c r="O84" s="46"/>
      <c r="P84" s="46"/>
      <c r="Q84" s="46"/>
      <c r="R84" s="46"/>
      <c r="S84" s="51"/>
      <c r="T84" s="46"/>
      <c r="U84" s="51"/>
      <c r="V84" s="46"/>
      <c r="W84" s="46"/>
      <c r="X84" s="46">
        <f t="shared" si="14"/>
        <v>0</v>
      </c>
      <c r="Y84" s="46"/>
      <c r="Z84" s="51"/>
      <c r="AA84" s="46"/>
      <c r="AB84" s="51"/>
      <c r="AC84" s="46"/>
      <c r="AD84" s="46"/>
      <c r="AE84" s="46"/>
      <c r="AF84" s="46">
        <v>5.1826174774107505</v>
      </c>
      <c r="AG84" s="51">
        <v>1190.231</v>
      </c>
      <c r="AH84" s="46">
        <v>0.19651467435145237</v>
      </c>
      <c r="AI84" s="51">
        <v>10.186174834031661</v>
      </c>
      <c r="AJ84" s="45">
        <v>1472628.0967717487</v>
      </c>
      <c r="AK84" s="46">
        <v>78.549172013334385</v>
      </c>
      <c r="AL84" s="45">
        <f t="shared" si="15"/>
        <v>0.27561112987134873</v>
      </c>
      <c r="AN84" s="45">
        <v>3.7473749969875914</v>
      </c>
      <c r="AO84" s="50">
        <v>542.13161964796916</v>
      </c>
      <c r="AP84" s="45">
        <v>0.3045923200633584</v>
      </c>
      <c r="AQ84" s="50">
        <v>10.400239665558715</v>
      </c>
      <c r="AR84" s="45">
        <f t="shared" si="6"/>
        <v>845120.86173339293</v>
      </c>
      <c r="AS84" s="45">
        <v>103.92766777127989</v>
      </c>
      <c r="AT84" s="45">
        <f t="shared" si="7"/>
        <v>0.45945034381644512</v>
      </c>
    </row>
    <row r="85" spans="1:46" s="45" customFormat="1" x14ac:dyDescent="0.25">
      <c r="A85" s="48" t="s">
        <v>50</v>
      </c>
      <c r="B85" s="46"/>
      <c r="C85" s="46"/>
      <c r="D85" s="46"/>
      <c r="E85" s="46"/>
      <c r="F85" s="46"/>
      <c r="G85" s="46"/>
      <c r="H85" s="46"/>
      <c r="I85" s="46"/>
      <c r="J85" s="46"/>
      <c r="K85" s="51"/>
      <c r="L85" s="46"/>
      <c r="M85" s="51"/>
      <c r="N85" s="46"/>
      <c r="O85" s="46"/>
      <c r="P85" s="46"/>
      <c r="Q85" s="46"/>
      <c r="R85" s="46"/>
      <c r="S85" s="51"/>
      <c r="T85" s="46"/>
      <c r="U85" s="51"/>
      <c r="V85" s="46"/>
      <c r="W85" s="46"/>
      <c r="X85" s="46">
        <f t="shared" si="14"/>
        <v>0</v>
      </c>
      <c r="Y85" s="46"/>
      <c r="Z85" s="51"/>
      <c r="AA85" s="46"/>
      <c r="AB85" s="51"/>
      <c r="AC85" s="46"/>
      <c r="AD85" s="46"/>
      <c r="AE85" s="46"/>
      <c r="AF85" s="46">
        <v>5.1826174774107505</v>
      </c>
      <c r="AG85" s="51">
        <v>1190.231</v>
      </c>
      <c r="AH85" s="46">
        <v>0.19651467435145237</v>
      </c>
      <c r="AI85" s="51">
        <v>10.186174834031661</v>
      </c>
      <c r="AJ85" s="45">
        <v>1472628.0967717487</v>
      </c>
      <c r="AK85" s="46">
        <v>78.549172013334385</v>
      </c>
      <c r="AL85" s="45">
        <f t="shared" si="15"/>
        <v>0.27561112987134873</v>
      </c>
      <c r="AN85" s="45">
        <v>4.8676290108585967</v>
      </c>
      <c r="AO85" s="50">
        <v>704.19843266914756</v>
      </c>
      <c r="AP85" s="45">
        <v>0.2659453041673957</v>
      </c>
      <c r="AQ85" s="50">
        <v>15.321361401316517</v>
      </c>
      <c r="AR85" s="45">
        <f t="shared" ref="AR85:AR96" si="16">AN85*226.2/1000/0.000001003</f>
        <v>1097764.3890889478</v>
      </c>
      <c r="AS85" s="45">
        <v>89.771032385297957</v>
      </c>
      <c r="AT85" s="45">
        <f t="shared" ref="AT85:AT96" si="17">AS85/226.2</f>
        <v>0.39686574882978765</v>
      </c>
    </row>
    <row r="86" spans="1:46" s="45" customFormat="1" x14ac:dyDescent="0.25">
      <c r="A86" s="48" t="s">
        <v>50</v>
      </c>
      <c r="B86" s="46"/>
      <c r="C86" s="46"/>
      <c r="D86" s="46"/>
      <c r="E86" s="46"/>
      <c r="F86" s="46"/>
      <c r="G86" s="46"/>
      <c r="H86" s="46"/>
      <c r="I86" s="46"/>
      <c r="J86" s="46"/>
      <c r="K86" s="51"/>
      <c r="L86" s="46"/>
      <c r="M86" s="51"/>
      <c r="N86" s="46"/>
      <c r="O86" s="46"/>
      <c r="P86" s="46"/>
      <c r="Q86" s="46"/>
      <c r="R86" s="46"/>
      <c r="S86" s="51"/>
      <c r="T86" s="46"/>
      <c r="U86" s="51"/>
      <c r="V86" s="46"/>
      <c r="W86" s="46"/>
      <c r="X86" s="46">
        <f t="shared" si="14"/>
        <v>0</v>
      </c>
      <c r="Y86" s="46"/>
      <c r="Z86" s="51"/>
      <c r="AA86" s="46"/>
      <c r="AB86" s="51"/>
      <c r="AC86" s="46"/>
      <c r="AD86" s="46"/>
      <c r="AE86" s="46"/>
      <c r="AF86" s="46">
        <v>6.6407926602704368</v>
      </c>
      <c r="AG86" s="51">
        <v>1525.1130000000001</v>
      </c>
      <c r="AH86" s="46">
        <v>0.16983183908594143</v>
      </c>
      <c r="AI86" s="51">
        <v>14.45362503305469</v>
      </c>
      <c r="AJ86" s="45">
        <v>1886965.0131376616</v>
      </c>
      <c r="AK86" s="46">
        <v>64.530976046389156</v>
      </c>
      <c r="AL86" s="45">
        <f t="shared" si="15"/>
        <v>0.22642447735575141</v>
      </c>
      <c r="AN86" s="45">
        <v>5.5324812564308949</v>
      </c>
      <c r="AO86" s="50">
        <v>800.38240812088236</v>
      </c>
      <c r="AP86" s="45">
        <v>0.25381252018136558</v>
      </c>
      <c r="AQ86" s="50">
        <v>18.889611797082534</v>
      </c>
      <c r="AR86" s="45">
        <f t="shared" si="16"/>
        <v>1247704.147761384</v>
      </c>
      <c r="AS86" s="45">
        <v>85.159528237984517</v>
      </c>
      <c r="AT86" s="45">
        <f t="shared" si="17"/>
        <v>0.37647890467720829</v>
      </c>
    </row>
    <row r="87" spans="1:46" s="45" customFormat="1" x14ac:dyDescent="0.25">
      <c r="A87" s="48" t="s">
        <v>50</v>
      </c>
      <c r="B87" s="46"/>
      <c r="C87" s="46"/>
      <c r="D87" s="46"/>
      <c r="E87" s="46"/>
      <c r="F87" s="46"/>
      <c r="G87" s="46"/>
      <c r="H87" s="46"/>
      <c r="I87" s="46"/>
      <c r="J87" s="46"/>
      <c r="K87" s="51"/>
      <c r="L87" s="46"/>
      <c r="M87" s="51"/>
      <c r="N87" s="46"/>
      <c r="O87" s="46"/>
      <c r="P87" s="46"/>
      <c r="Q87" s="46"/>
      <c r="R87" s="46"/>
      <c r="S87" s="51"/>
      <c r="T87" s="46"/>
      <c r="U87" s="51"/>
      <c r="V87" s="46"/>
      <c r="W87" s="46"/>
      <c r="X87" s="46">
        <f t="shared" si="14"/>
        <v>0</v>
      </c>
      <c r="Y87" s="46"/>
      <c r="Z87" s="51"/>
      <c r="AA87" s="46"/>
      <c r="AB87" s="51"/>
      <c r="AC87" s="46"/>
      <c r="AD87" s="46"/>
      <c r="AE87" s="46"/>
      <c r="AF87" s="46">
        <v>6.6407926602704368</v>
      </c>
      <c r="AG87" s="51">
        <v>1525.1130000000001</v>
      </c>
      <c r="AH87" s="46">
        <v>0.16983183908594143</v>
      </c>
      <c r="AI87" s="51">
        <v>14.45362503305469</v>
      </c>
      <c r="AJ87" s="45">
        <v>1886965.0131376616</v>
      </c>
      <c r="AK87" s="46">
        <v>64.530976046389156</v>
      </c>
      <c r="AL87" s="45">
        <f t="shared" si="15"/>
        <v>0.22642447735575141</v>
      </c>
      <c r="AN87" s="45">
        <v>6.2362270639408877</v>
      </c>
      <c r="AO87" s="50">
        <v>902.19310354169181</v>
      </c>
      <c r="AP87" s="45">
        <v>0.24845468888907818</v>
      </c>
      <c r="AQ87" s="50">
        <v>23.494225102926503</v>
      </c>
      <c r="AR87" s="45">
        <f t="shared" si="16"/>
        <v>1406415.3159156817</v>
      </c>
      <c r="AS87" s="45">
        <v>83.097756804403488</v>
      </c>
      <c r="AT87" s="45">
        <f t="shared" si="17"/>
        <v>0.36736408843679708</v>
      </c>
    </row>
    <row r="88" spans="1:46" s="45" customFormat="1" x14ac:dyDescent="0.25">
      <c r="A88" s="48" t="s">
        <v>50</v>
      </c>
      <c r="B88" s="46"/>
      <c r="C88" s="46"/>
      <c r="D88" s="46"/>
      <c r="E88" s="46"/>
      <c r="F88" s="46"/>
      <c r="G88" s="46"/>
      <c r="H88" s="46"/>
      <c r="I88" s="46"/>
      <c r="J88" s="46"/>
      <c r="K88" s="51"/>
      <c r="L88" s="46"/>
      <c r="M88" s="51"/>
      <c r="N88" s="46"/>
      <c r="O88" s="46"/>
      <c r="P88" s="46"/>
      <c r="Q88" s="46"/>
      <c r="R88" s="46"/>
      <c r="S88" s="51"/>
      <c r="T88" s="46"/>
      <c r="U88" s="51"/>
      <c r="V88" s="46"/>
      <c r="W88" s="46"/>
      <c r="X88" s="46">
        <f t="shared" si="14"/>
        <v>0</v>
      </c>
      <c r="Y88" s="46"/>
      <c r="Z88" s="51"/>
      <c r="AA88" s="46"/>
      <c r="AB88" s="51"/>
      <c r="AC88" s="46"/>
      <c r="AD88" s="46"/>
      <c r="AE88" s="46"/>
      <c r="AF88" s="46">
        <v>7.5044889425314514</v>
      </c>
      <c r="AG88" s="51">
        <v>1723.4680000000001</v>
      </c>
      <c r="AH88" s="46">
        <v>0.15956711047500607</v>
      </c>
      <c r="AI88" s="51">
        <v>17.342170601347259</v>
      </c>
      <c r="AJ88" s="45">
        <v>2132382.2020154176</v>
      </c>
      <c r="AK88" s="46">
        <v>59.067986961002987</v>
      </c>
      <c r="AL88" s="45">
        <f t="shared" si="15"/>
        <v>0.20725609460001049</v>
      </c>
      <c r="AN88" s="45">
        <v>8.3055485421478128</v>
      </c>
      <c r="AO88" s="50">
        <v>1201.5612226796134</v>
      </c>
      <c r="AP88" s="45">
        <v>0.226286170634238</v>
      </c>
      <c r="AQ88" s="50">
        <v>37.954628389099788</v>
      </c>
      <c r="AR88" s="45">
        <f t="shared" si="16"/>
        <v>1873095.7928552693</v>
      </c>
      <c r="AS88" s="45">
        <v>74.404924107061547</v>
      </c>
      <c r="AT88" s="45">
        <f t="shared" si="17"/>
        <v>0.32893423566340207</v>
      </c>
    </row>
    <row r="89" spans="1:46" x14ac:dyDescent="0.25">
      <c r="A89" s="19" t="s">
        <v>52</v>
      </c>
      <c r="B89" s="3"/>
      <c r="C89" s="51"/>
      <c r="D89" s="3"/>
      <c r="E89" s="51"/>
      <c r="F89" s="3"/>
      <c r="G89" s="3"/>
      <c r="H89" s="52"/>
      <c r="I89" s="3"/>
      <c r="J89" s="3">
        <v>0.62310773778801198</v>
      </c>
      <c r="K89" s="51">
        <v>90.144810000000007</v>
      </c>
      <c r="L89" s="3">
        <v>7.452666543714434E-2</v>
      </c>
      <c r="M89" s="51">
        <v>7.0357122247443657E-2</v>
      </c>
      <c r="N89" s="3">
        <f t="shared" si="9"/>
        <v>140525.39410533229</v>
      </c>
      <c r="O89" s="3">
        <v>12.335700237301966</v>
      </c>
      <c r="P89" s="46">
        <f t="shared" si="10"/>
        <v>5.4534483807700998E-2</v>
      </c>
      <c r="Q89" s="46"/>
      <c r="R89" s="3">
        <v>0.78050137087792937</v>
      </c>
      <c r="S89" s="51">
        <v>179.24860000000001</v>
      </c>
      <c r="T89" s="3">
        <v>0.27022134166231759</v>
      </c>
      <c r="U89" s="51">
        <v>0.31767630000000002</v>
      </c>
      <c r="V89" s="3">
        <f t="shared" si="13"/>
        <v>221777.55802613148</v>
      </c>
      <c r="W89" s="3">
        <v>115.13047907178594</v>
      </c>
      <c r="X89" s="3">
        <f t="shared" si="14"/>
        <v>0.40396659323433665</v>
      </c>
      <c r="Y89" s="3">
        <v>1.1579430275388714</v>
      </c>
      <c r="Z89" s="51">
        <v>265.93120052132048</v>
      </c>
      <c r="AA89" s="20">
        <v>4.2850540428576556E-2</v>
      </c>
      <c r="AB89" s="51">
        <v>0.1108788</v>
      </c>
      <c r="AC89" s="3">
        <f t="shared" ref="AC89:AC118" si="18">Y89*285/1000/0.000001003</f>
        <v>329026.68280017778</v>
      </c>
      <c r="AD89" s="3">
        <v>4.0516419937053358</v>
      </c>
      <c r="AE89" s="3"/>
      <c r="AF89" s="3"/>
      <c r="AG89" s="51"/>
      <c r="AH89" s="3"/>
      <c r="AI89" s="50"/>
      <c r="AK89" s="3"/>
      <c r="AN89">
        <v>9.2286226885942142</v>
      </c>
      <c r="AO89" s="50">
        <v>1335.1020832741453</v>
      </c>
      <c r="AP89">
        <v>0.22161560205117681</v>
      </c>
      <c r="AQ89" s="50">
        <v>45.892762584852129</v>
      </c>
      <c r="AR89">
        <f t="shared" si="16"/>
        <v>2081270.640239293</v>
      </c>
      <c r="AS89">
        <v>72.540992292741578</v>
      </c>
      <c r="AT89" s="45">
        <f t="shared" si="17"/>
        <v>0.32069404196614315</v>
      </c>
    </row>
    <row r="90" spans="1:46" x14ac:dyDescent="0.25">
      <c r="A90" s="19" t="s">
        <v>52</v>
      </c>
      <c r="B90" s="3"/>
      <c r="C90" s="51"/>
      <c r="D90" s="3"/>
      <c r="E90" s="51"/>
      <c r="F90" s="3"/>
      <c r="G90" s="3"/>
      <c r="H90" s="52"/>
      <c r="I90" s="3"/>
      <c r="J90" s="3">
        <v>0.62273004985686276</v>
      </c>
      <c r="K90" s="51">
        <v>90.090170000000001</v>
      </c>
      <c r="L90" s="3">
        <v>7.5184236399459606E-2</v>
      </c>
      <c r="M90" s="51">
        <v>7.0891885663057735E-2</v>
      </c>
      <c r="N90" s="3">
        <f t="shared" si="9"/>
        <v>140440.21662773914</v>
      </c>
      <c r="O90" s="3">
        <v>12.565818930284577</v>
      </c>
      <c r="P90" s="46">
        <f t="shared" si="10"/>
        <v>5.5551807826191762E-2</v>
      </c>
      <c r="Q90" s="46"/>
      <c r="R90" s="3">
        <v>0.78107221901689439</v>
      </c>
      <c r="S90" s="51">
        <v>179.37970000000001</v>
      </c>
      <c r="T90" s="3">
        <v>0.35156225752353276</v>
      </c>
      <c r="U90" s="51">
        <v>0.41390670000000002</v>
      </c>
      <c r="V90" s="3">
        <f t="shared" si="13"/>
        <v>221939.76313042364</v>
      </c>
      <c r="W90" s="3">
        <v>151.27677261215706</v>
      </c>
      <c r="X90" s="3">
        <f t="shared" si="14"/>
        <v>0.53079569337598964</v>
      </c>
      <c r="Y90" s="3">
        <v>1.157294751289156</v>
      </c>
      <c r="Z90" s="51">
        <v>265.7823185148174</v>
      </c>
      <c r="AA90" s="20">
        <v>5.2579471544864087E-2</v>
      </c>
      <c r="AB90" s="51">
        <v>0.13590079999999999</v>
      </c>
      <c r="AC90" s="3">
        <f t="shared" si="18"/>
        <v>328842.4766873474</v>
      </c>
      <c r="AD90" s="3">
        <v>6.9585289558447005</v>
      </c>
      <c r="AE90" s="3"/>
      <c r="AF90" s="3"/>
      <c r="AG90" s="51"/>
      <c r="AH90" s="3"/>
      <c r="AI90" s="50"/>
      <c r="AK90" s="3"/>
      <c r="AN90">
        <v>0.63541854866859349</v>
      </c>
      <c r="AO90" s="50">
        <v>91.925811326858039</v>
      </c>
      <c r="AP90">
        <v>2.7148334908834677</v>
      </c>
      <c r="AQ90" s="50">
        <v>2.6652200000000001</v>
      </c>
      <c r="AR90">
        <f t="shared" si="16"/>
        <v>143301.77039764289</v>
      </c>
      <c r="AS90">
        <v>416.13711749055363</v>
      </c>
      <c r="AT90" s="45">
        <f t="shared" si="17"/>
        <v>1.8396866378892736</v>
      </c>
    </row>
    <row r="91" spans="1:46" x14ac:dyDescent="0.25">
      <c r="A91" s="19" t="s">
        <v>52</v>
      </c>
      <c r="B91" s="3"/>
      <c r="C91" s="51"/>
      <c r="D91" s="3"/>
      <c r="E91" s="51"/>
      <c r="F91" s="3"/>
      <c r="G91" s="3"/>
      <c r="H91" s="52"/>
      <c r="I91" s="3"/>
      <c r="J91" s="3">
        <v>1.2330197615510892</v>
      </c>
      <c r="K91" s="51">
        <v>178.38059999999999</v>
      </c>
      <c r="L91" s="3">
        <v>6.5576141556600409E-2</v>
      </c>
      <c r="M91" s="51">
        <v>0.24241306495867959</v>
      </c>
      <c r="N91" s="3">
        <f t="shared" si="9"/>
        <v>278074.84552627755</v>
      </c>
      <c r="O91" s="3">
        <v>9.3361367813044911</v>
      </c>
      <c r="P91" s="46">
        <f t="shared" si="10"/>
        <v>4.127381424095708E-2</v>
      </c>
      <c r="Q91" s="46"/>
      <c r="R91" s="3">
        <v>1.1929676719156723</v>
      </c>
      <c r="S91" s="51">
        <v>273.97489999999999</v>
      </c>
      <c r="T91" s="3">
        <v>0.46909926240532673</v>
      </c>
      <c r="U91" s="51">
        <v>1.288368</v>
      </c>
      <c r="V91" s="3">
        <f t="shared" si="13"/>
        <v>338978.84994612826</v>
      </c>
      <c r="W91" s="3">
        <v>196.34586444722686</v>
      </c>
      <c r="X91" s="3">
        <f t="shared" si="14"/>
        <v>0.68893285770956791</v>
      </c>
      <c r="Y91" s="3">
        <v>1.5769502209586332</v>
      </c>
      <c r="Z91" s="51">
        <v>362.15967059554947</v>
      </c>
      <c r="AA91" s="20">
        <v>6.8616355239455529E-2</v>
      </c>
      <c r="AB91" s="51">
        <v>0.32929219999999998</v>
      </c>
      <c r="AC91" s="3">
        <f t="shared" si="18"/>
        <v>448086.55331327068</v>
      </c>
      <c r="AD91" s="3">
        <v>13.009638841603438</v>
      </c>
      <c r="AE91" s="3"/>
      <c r="AF91" s="3"/>
      <c r="AG91" s="51"/>
      <c r="AH91" s="3"/>
      <c r="AI91" s="50"/>
      <c r="AK91" s="3"/>
      <c r="AN91">
        <v>1.2510092491332563</v>
      </c>
      <c r="AO91" s="50">
        <v>180.98313378628964</v>
      </c>
      <c r="AP91">
        <v>0.91805220877765137</v>
      </c>
      <c r="AQ91" s="50">
        <v>3.4934820000000002</v>
      </c>
      <c r="AR91">
        <f t="shared" si="16"/>
        <v>282131.89646454889</v>
      </c>
      <c r="AS91">
        <v>251.6839884530539</v>
      </c>
      <c r="AT91" s="45">
        <f t="shared" si="17"/>
        <v>1.1126613105793719</v>
      </c>
    </row>
    <row r="92" spans="1:46" x14ac:dyDescent="0.25">
      <c r="A92" s="19" t="s">
        <v>52</v>
      </c>
      <c r="B92" s="3"/>
      <c r="C92" s="51"/>
      <c r="D92" s="3"/>
      <c r="E92" s="51"/>
      <c r="F92" s="3"/>
      <c r="G92" s="3"/>
      <c r="H92" s="52"/>
      <c r="I92" s="3"/>
      <c r="J92" s="3">
        <v>1.232618157070859</v>
      </c>
      <c r="K92" s="51">
        <v>178.32249999999999</v>
      </c>
      <c r="L92" s="3">
        <v>6.7294875841774529E-2</v>
      </c>
      <c r="M92" s="51">
        <v>0.24860462660310112</v>
      </c>
      <c r="N92" s="3">
        <f t="shared" si="9"/>
        <v>277984.27430650877</v>
      </c>
      <c r="O92" s="3">
        <v>9.8915098002183548</v>
      </c>
      <c r="P92" s="46">
        <f t="shared" si="10"/>
        <v>4.3729044209630218E-2</v>
      </c>
      <c r="Q92" s="46"/>
      <c r="R92" s="3">
        <v>1.1918538431288892</v>
      </c>
      <c r="S92" s="51">
        <v>273.71910000000003</v>
      </c>
      <c r="T92" s="3">
        <v>0.42520464705854655</v>
      </c>
      <c r="U92" s="51">
        <v>1.1656329999999999</v>
      </c>
      <c r="V92" s="3">
        <f t="shared" si="13"/>
        <v>338662.35821708216</v>
      </c>
      <c r="W92" s="3">
        <v>180.41231696138945</v>
      </c>
      <c r="X92" s="3">
        <f t="shared" si="14"/>
        <v>0.63302567354873496</v>
      </c>
      <c r="Y92" s="3">
        <v>1.5755265383954578</v>
      </c>
      <c r="Z92" s="51">
        <v>361.83271011115397</v>
      </c>
      <c r="AA92" s="20">
        <v>7.8437952137308989E-2</v>
      </c>
      <c r="AB92" s="51">
        <v>0.375747</v>
      </c>
      <c r="AC92" s="3">
        <f t="shared" si="18"/>
        <v>447682.01739053387</v>
      </c>
      <c r="AD92" s="3">
        <v>17.288780433031576</v>
      </c>
      <c r="AE92" s="3"/>
      <c r="AF92" s="3"/>
      <c r="AG92" s="51"/>
      <c r="AH92" s="3"/>
      <c r="AI92" s="50"/>
      <c r="AK92" s="3"/>
      <c r="AN92">
        <v>1.8733078528584599</v>
      </c>
      <c r="AO92" s="50">
        <v>271.01088660350564</v>
      </c>
      <c r="AP92">
        <v>0.74732832578410635</v>
      </c>
      <c r="AQ92" s="50">
        <v>6.3767565916876903</v>
      </c>
      <c r="AR92">
        <f t="shared" si="16"/>
        <v>422474.8118809408</v>
      </c>
      <c r="AS92">
        <v>220.95964935417621</v>
      </c>
      <c r="AT92" s="45">
        <f t="shared" si="17"/>
        <v>0.97683310943490809</v>
      </c>
    </row>
    <row r="93" spans="1:46" x14ac:dyDescent="0.25">
      <c r="A93" s="19" t="s">
        <v>52</v>
      </c>
      <c r="B93" s="3"/>
      <c r="C93" s="51"/>
      <c r="D93" s="3"/>
      <c r="E93" s="51"/>
      <c r="F93" s="3"/>
      <c r="G93" s="3"/>
      <c r="H93" s="52"/>
      <c r="I93" s="3"/>
      <c r="J93" s="3">
        <v>1.8750429321119866</v>
      </c>
      <c r="K93" s="51">
        <v>271.26190000000003</v>
      </c>
      <c r="L93" s="3">
        <v>7.9948835155833328E-2</v>
      </c>
      <c r="M93" s="51">
        <v>0.68344671673787261</v>
      </c>
      <c r="N93" s="3">
        <f t="shared" si="9"/>
        <v>422866.11290501629</v>
      </c>
      <c r="O93" s="3">
        <v>14.267957380112628</v>
      </c>
      <c r="P93" s="46">
        <f t="shared" si="10"/>
        <v>6.3076734660091199E-2</v>
      </c>
      <c r="Q93" s="46"/>
      <c r="R93" s="3">
        <v>1.5806375664166921</v>
      </c>
      <c r="S93" s="51">
        <v>363.00650000000002</v>
      </c>
      <c r="T93" s="3">
        <v>0.26230348456339003</v>
      </c>
      <c r="U93" s="51">
        <v>1.264697</v>
      </c>
      <c r="V93" s="3">
        <f t="shared" si="13"/>
        <v>449134.30351820268</v>
      </c>
      <c r="W93" s="3">
        <v>111.37328043656208</v>
      </c>
      <c r="X93" s="3">
        <f t="shared" si="14"/>
        <v>0.39078344012828803</v>
      </c>
      <c r="Y93" s="3">
        <v>2.3644251829362211</v>
      </c>
      <c r="Z93" s="51">
        <v>543.00981351171401</v>
      </c>
      <c r="AA93" s="20">
        <v>5.1815675067720966E-2</v>
      </c>
      <c r="AB93" s="51">
        <v>0.55902359999999995</v>
      </c>
      <c r="AC93" s="3">
        <f t="shared" si="18"/>
        <v>671845.64021617454</v>
      </c>
      <c r="AD93" s="3">
        <v>6.7066405131922702</v>
      </c>
      <c r="AE93" s="3"/>
      <c r="AF93" s="3"/>
      <c r="AG93" s="51"/>
      <c r="AH93" s="3"/>
      <c r="AI93" s="50"/>
      <c r="AK93" s="3"/>
      <c r="AN93">
        <v>2.4878847406727935</v>
      </c>
      <c r="AO93" s="50">
        <v>359.92154109013381</v>
      </c>
      <c r="AP93">
        <v>0.56859135369761193</v>
      </c>
      <c r="AQ93" s="50">
        <v>8.55718365523785</v>
      </c>
      <c r="AR93">
        <f t="shared" si="16"/>
        <v>561076.29944186029</v>
      </c>
      <c r="AS93">
        <v>181.80603438778741</v>
      </c>
      <c r="AT93" s="45">
        <f t="shared" si="17"/>
        <v>0.80374020507421495</v>
      </c>
    </row>
    <row r="94" spans="1:46" x14ac:dyDescent="0.25">
      <c r="A94" s="19" t="s">
        <v>52</v>
      </c>
      <c r="B94" s="3"/>
      <c r="C94" s="51"/>
      <c r="D94" s="3"/>
      <c r="E94" s="51"/>
      <c r="F94" s="3"/>
      <c r="G94" s="3"/>
      <c r="H94" s="52"/>
      <c r="I94" s="3"/>
      <c r="J94" s="3">
        <v>1.8660804472743575</v>
      </c>
      <c r="K94" s="51">
        <v>269.96530000000001</v>
      </c>
      <c r="L94" s="3">
        <v>8.1726941647672052E-2</v>
      </c>
      <c r="M94" s="51">
        <v>0.69198401280945088</v>
      </c>
      <c r="N94" s="3">
        <f t="shared" si="9"/>
        <v>420844.86258570262</v>
      </c>
      <c r="O94" s="3">
        <v>14.917776828614699</v>
      </c>
      <c r="P94" s="46">
        <f t="shared" si="10"/>
        <v>6.5949499684415117E-2</v>
      </c>
      <c r="Q94" s="46"/>
      <c r="R94" s="3">
        <v>1.5836537869038096</v>
      </c>
      <c r="S94" s="51">
        <v>363.69920000000002</v>
      </c>
      <c r="T94" s="3">
        <v>0.25841968779215468</v>
      </c>
      <c r="U94" s="51">
        <v>1.250731</v>
      </c>
      <c r="V94" s="3">
        <f t="shared" si="13"/>
        <v>449991.35520197981</v>
      </c>
      <c r="W94" s="3">
        <v>109.51464734140012</v>
      </c>
      <c r="X94" s="3">
        <f t="shared" si="14"/>
        <v>0.38426192049614077</v>
      </c>
      <c r="Y94" s="3">
        <v>2.3665358902959373</v>
      </c>
      <c r="Z94" s="51">
        <v>543.49455492711127</v>
      </c>
      <c r="AA94" s="20">
        <v>5.3460395158102497E-2</v>
      </c>
      <c r="AB94" s="51">
        <v>0.57779820000000004</v>
      </c>
      <c r="AC94" s="3">
        <f t="shared" si="18"/>
        <v>672445.3925566721</v>
      </c>
      <c r="AD94" s="3">
        <v>7.253665245353524</v>
      </c>
      <c r="AE94" s="3"/>
      <c r="AF94" s="3"/>
      <c r="AG94" s="51"/>
      <c r="AH94" s="3"/>
      <c r="AI94" s="50"/>
      <c r="AK94" s="3"/>
      <c r="AN94">
        <v>3.7083528818544531</v>
      </c>
      <c r="AO94" s="50">
        <v>536.48630192657117</v>
      </c>
      <c r="AP94">
        <v>0.44608361630000554</v>
      </c>
      <c r="AQ94" s="50">
        <v>14.915865905018304</v>
      </c>
      <c r="AR94">
        <f t="shared" si="16"/>
        <v>836320.46049399534</v>
      </c>
      <c r="AS94">
        <v>149.30472845294045</v>
      </c>
      <c r="AT94" s="45">
        <f t="shared" si="17"/>
        <v>0.66005627079107188</v>
      </c>
    </row>
    <row r="95" spans="1:46" x14ac:dyDescent="0.25">
      <c r="A95" s="19" t="s">
        <v>52</v>
      </c>
      <c r="B95" s="3"/>
      <c r="C95" s="51"/>
      <c r="D95" s="3"/>
      <c r="E95" s="51"/>
      <c r="F95" s="3"/>
      <c r="G95" s="3"/>
      <c r="H95" s="52"/>
      <c r="I95" s="3"/>
      <c r="J95" s="3">
        <v>2.4988577288033156</v>
      </c>
      <c r="K95" s="51">
        <v>361.50900000000001</v>
      </c>
      <c r="L95" s="3">
        <v>9.0568369294139986E-2</v>
      </c>
      <c r="M95" s="51">
        <v>1.3750854860054635</v>
      </c>
      <c r="N95" s="3">
        <f t="shared" si="9"/>
        <v>563550.96535923227</v>
      </c>
      <c r="O95" s="3">
        <v>18.250112287666557</v>
      </c>
      <c r="P95" s="46">
        <f t="shared" si="10"/>
        <v>8.0681309848216434E-2</v>
      </c>
      <c r="Q95" s="46"/>
      <c r="R95" s="3">
        <v>2.3546244758094526</v>
      </c>
      <c r="S95" s="51">
        <v>540.75900000000001</v>
      </c>
      <c r="T95" s="3">
        <v>0.23373872665818007</v>
      </c>
      <c r="U95" s="51">
        <v>2.500874</v>
      </c>
      <c r="V95" s="3">
        <f t="shared" si="13"/>
        <v>669060.79322601599</v>
      </c>
      <c r="W95" s="3">
        <v>97.464456418696983</v>
      </c>
      <c r="X95" s="3">
        <f t="shared" si="14"/>
        <v>0.34198054883753326</v>
      </c>
      <c r="Y95" s="3">
        <v>3.0302475583327926</v>
      </c>
      <c r="Z95" s="51">
        <v>695.92143300607097</v>
      </c>
      <c r="AA95" s="20">
        <v>4.5656210666073678E-2</v>
      </c>
      <c r="AB95" s="51">
        <v>0.80904730000000002</v>
      </c>
      <c r="AC95" s="3">
        <f t="shared" si="18"/>
        <v>861037.44179944752</v>
      </c>
      <c r="AD95" s="3">
        <v>4.8197429003994277</v>
      </c>
      <c r="AE95" s="3"/>
      <c r="AF95" s="3"/>
      <c r="AG95" s="51"/>
      <c r="AH95" s="3"/>
      <c r="AI95" s="50"/>
      <c r="AK95" s="3"/>
      <c r="AN95">
        <v>4.913570881866919</v>
      </c>
      <c r="AO95" s="50">
        <v>710.84482940270675</v>
      </c>
      <c r="AP95">
        <v>0.40078116447523376</v>
      </c>
      <c r="AQ95" s="50">
        <v>23.527286582370735</v>
      </c>
      <c r="AR95">
        <f t="shared" si="16"/>
        <v>1108125.3574060788</v>
      </c>
      <c r="AS95">
        <v>135.79873884889875</v>
      </c>
      <c r="AT95" s="45">
        <f t="shared" si="17"/>
        <v>0.60034809393854449</v>
      </c>
    </row>
    <row r="96" spans="1:46" x14ac:dyDescent="0.25">
      <c r="A96" s="19" t="s">
        <v>52</v>
      </c>
      <c r="B96" s="3"/>
      <c r="C96" s="51"/>
      <c r="D96" s="3"/>
      <c r="E96" s="51"/>
      <c r="F96" s="3"/>
      <c r="G96" s="3"/>
      <c r="H96" s="52"/>
      <c r="I96" s="3"/>
      <c r="J96" s="3">
        <v>2.5004828099272753</v>
      </c>
      <c r="K96" s="51">
        <v>361.7441</v>
      </c>
      <c r="L96" s="3">
        <v>8.9712576048825279E-2</v>
      </c>
      <c r="M96" s="51">
        <v>1.3638643037404041</v>
      </c>
      <c r="N96" s="3">
        <f t="shared" si="9"/>
        <v>563917.45922786603</v>
      </c>
      <c r="O96" s="3">
        <v>17.920904837419808</v>
      </c>
      <c r="P96" s="46">
        <f t="shared" si="10"/>
        <v>7.9225927663217552E-2</v>
      </c>
      <c r="Q96" s="46"/>
      <c r="R96" s="3">
        <v>2.352907141667516</v>
      </c>
      <c r="S96" s="51">
        <v>540.3646</v>
      </c>
      <c r="T96" s="3">
        <v>0.23595465923634712</v>
      </c>
      <c r="U96" s="51">
        <v>2.520902</v>
      </c>
      <c r="V96" s="3">
        <f t="shared" si="13"/>
        <v>668572.81692446861</v>
      </c>
      <c r="W96" s="3">
        <v>98.563016991381531</v>
      </c>
      <c r="X96" s="3">
        <f t="shared" si="14"/>
        <v>0.34583514733818083</v>
      </c>
      <c r="Y96" s="3">
        <v>3.0324705929406131</v>
      </c>
      <c r="Z96" s="51">
        <v>696.43197130372334</v>
      </c>
      <c r="AA96" s="20">
        <v>4.5701459558637643E-2</v>
      </c>
      <c r="AB96" s="51">
        <v>0.81103780000000003</v>
      </c>
      <c r="AC96" s="3">
        <f t="shared" si="18"/>
        <v>861669.11165311548</v>
      </c>
      <c r="AD96" s="3">
        <v>4.8326193029507518</v>
      </c>
      <c r="AE96" s="3"/>
      <c r="AF96" s="3"/>
      <c r="AG96" s="51"/>
      <c r="AH96" s="3"/>
      <c r="AI96" s="50"/>
      <c r="AK96" s="3"/>
      <c r="AN96">
        <v>6.2276941728067454</v>
      </c>
      <c r="AO96" s="50">
        <v>900.95865273424624</v>
      </c>
      <c r="AP96">
        <v>0.3797456304270268</v>
      </c>
      <c r="AQ96" s="50">
        <v>35.811080821020397</v>
      </c>
      <c r="AR96">
        <f t="shared" si="16"/>
        <v>1404490.9490417605</v>
      </c>
      <c r="AS96">
        <v>129.21579611664723</v>
      </c>
      <c r="AT96" s="45">
        <f t="shared" si="17"/>
        <v>0.57124578300905049</v>
      </c>
    </row>
    <row r="97" spans="1:43" x14ac:dyDescent="0.25">
      <c r="A97" s="19" t="s">
        <v>52</v>
      </c>
      <c r="B97" s="3"/>
      <c r="C97" s="51"/>
      <c r="D97" s="3"/>
      <c r="E97" s="51"/>
      <c r="F97" s="3"/>
      <c r="G97" s="3"/>
      <c r="H97" s="52"/>
      <c r="I97" s="3"/>
      <c r="J97" s="3">
        <v>3.7492239007354238</v>
      </c>
      <c r="K97" s="51">
        <v>542.39909999999998</v>
      </c>
      <c r="L97" s="3">
        <v>9.2364507032712637E-2</v>
      </c>
      <c r="M97" s="51">
        <v>3.1568791691981484</v>
      </c>
      <c r="N97" s="3">
        <f t="shared" si="9"/>
        <v>845537.83284780942</v>
      </c>
      <c r="O97" s="3">
        <v>18.945194932876564</v>
      </c>
      <c r="P97" s="46">
        <f t="shared" si="10"/>
        <v>8.3754177422089154E-2</v>
      </c>
      <c r="Q97" s="46"/>
      <c r="R97" s="3">
        <v>2.9181164679708154</v>
      </c>
      <c r="S97" s="51">
        <v>670.16959999999995</v>
      </c>
      <c r="T97" s="3">
        <v>0.22864444783732288</v>
      </c>
      <c r="U97" s="51">
        <v>3.757368</v>
      </c>
      <c r="V97" s="3">
        <f t="shared" si="13"/>
        <v>829175.66637256474</v>
      </c>
      <c r="W97" s="3">
        <v>94.926738619666466</v>
      </c>
      <c r="X97" s="3">
        <f t="shared" si="14"/>
        <v>0.33307627585847882</v>
      </c>
      <c r="Y97" s="3">
        <v>3.9740985939941669</v>
      </c>
      <c r="Z97" s="51">
        <v>912.68463556207485</v>
      </c>
      <c r="AA97" s="20">
        <v>4.8884682741445751E-2</v>
      </c>
      <c r="AB97" s="51">
        <v>1.4899370000000001</v>
      </c>
      <c r="AC97" s="3">
        <f t="shared" si="18"/>
        <v>1129230.4080641454</v>
      </c>
      <c r="AD97" s="3">
        <v>5.7758275331062423</v>
      </c>
      <c r="AE97" s="3"/>
      <c r="AF97" s="3"/>
      <c r="AG97" s="51"/>
      <c r="AH97" s="3"/>
      <c r="AI97" s="50"/>
      <c r="AK97" s="3"/>
      <c r="AO97" s="50"/>
      <c r="AQ97" s="50"/>
    </row>
    <row r="98" spans="1:43" x14ac:dyDescent="0.25">
      <c r="A98" s="19" t="s">
        <v>52</v>
      </c>
      <c r="B98" s="3"/>
      <c r="C98" s="51"/>
      <c r="D98" s="3"/>
      <c r="E98" s="51"/>
      <c r="F98" s="3"/>
      <c r="G98" s="3"/>
      <c r="H98" s="52"/>
      <c r="I98" s="3"/>
      <c r="J98" s="3">
        <v>3.7325348498392557</v>
      </c>
      <c r="K98" s="51">
        <v>539.98469999999998</v>
      </c>
      <c r="L98" s="3">
        <v>9.2794854041754096E-2</v>
      </c>
      <c r="M98" s="51">
        <v>3.1434150239817504</v>
      </c>
      <c r="N98" s="3">
        <f t="shared" si="9"/>
        <v>841774.0608510864</v>
      </c>
      <c r="O98" s="3">
        <v>19.11253986958457</v>
      </c>
      <c r="P98" s="46">
        <f t="shared" si="10"/>
        <v>8.4493987045024629E-2</v>
      </c>
      <c r="Q98" s="46"/>
      <c r="R98" s="3">
        <v>2.9174750802448846</v>
      </c>
      <c r="S98" s="51">
        <v>670.02229999999997</v>
      </c>
      <c r="T98" s="3">
        <v>0.2279810805391457</v>
      </c>
      <c r="U98" s="51">
        <v>3.7448199999999998</v>
      </c>
      <c r="V98" s="3">
        <f t="shared" si="13"/>
        <v>828993.41761694127</v>
      </c>
      <c r="W98" s="3">
        <v>94.595039953748127</v>
      </c>
      <c r="X98" s="3">
        <f t="shared" si="14"/>
        <v>0.33191242089034428</v>
      </c>
      <c r="Y98" s="3">
        <v>3.9749427898626664</v>
      </c>
      <c r="Z98" s="51">
        <v>912.87851213065062</v>
      </c>
      <c r="AA98" s="20">
        <v>5.0554093568797004E-2</v>
      </c>
      <c r="AB98" s="51">
        <v>1.5414730000000001</v>
      </c>
      <c r="AC98" s="3">
        <f t="shared" si="18"/>
        <v>1129470.284258086</v>
      </c>
      <c r="AD98" s="3">
        <v>6.2989256154110809</v>
      </c>
      <c r="AE98" s="3"/>
      <c r="AF98" s="3"/>
      <c r="AG98" s="51"/>
      <c r="AH98" s="3"/>
      <c r="AI98" s="50"/>
      <c r="AK98" s="3"/>
      <c r="AO98" s="50"/>
      <c r="AQ98" s="50"/>
    </row>
    <row r="99" spans="1:43" s="45" customFormat="1" x14ac:dyDescent="0.25">
      <c r="A99" s="48" t="s">
        <v>53</v>
      </c>
      <c r="B99" s="46"/>
      <c r="C99" s="46"/>
      <c r="D99" s="46"/>
      <c r="E99" s="46"/>
      <c r="F99" s="46"/>
      <c r="G99" s="46"/>
      <c r="H99" s="46"/>
      <c r="I99" s="46"/>
      <c r="J99" s="46">
        <v>0.62442114342120481</v>
      </c>
      <c r="K99" s="51">
        <v>90.334819999999993</v>
      </c>
      <c r="L99" s="46">
        <v>0.11537939351240159</v>
      </c>
      <c r="M99" s="51">
        <v>0.10938393459397333</v>
      </c>
      <c r="N99" s="46">
        <f t="shared" si="9"/>
        <v>140821.59784833153</v>
      </c>
      <c r="O99" s="46">
        <v>28.229349552896931</v>
      </c>
      <c r="P99" s="46">
        <f t="shared" si="10"/>
        <v>0.1247981854681562</v>
      </c>
      <c r="Q99" s="46"/>
      <c r="R99" s="46">
        <v>0.782174726635399</v>
      </c>
      <c r="S99" s="51">
        <v>179.63290000000001</v>
      </c>
      <c r="T99" s="46">
        <v>0.30333352239865191</v>
      </c>
      <c r="U99" s="51">
        <v>0.35813420000000001</v>
      </c>
      <c r="V99" s="46">
        <f t="shared" si="13"/>
        <v>222253.03797715725</v>
      </c>
      <c r="W99" s="46">
        <v>130.37837625660211</v>
      </c>
      <c r="X99" s="46">
        <f t="shared" si="14"/>
        <v>0.45746798686527057</v>
      </c>
      <c r="Y99" s="46">
        <v>1.1813329943617845</v>
      </c>
      <c r="Z99" s="51">
        <v>271.30290000000002</v>
      </c>
      <c r="AA99" s="47">
        <v>0.11254335483296987</v>
      </c>
      <c r="AB99" s="51">
        <v>0.30309750000000002</v>
      </c>
      <c r="AC99" s="46">
        <f t="shared" si="18"/>
        <v>335672.88473889197</v>
      </c>
      <c r="AD99" s="46">
        <v>34.089588482403848</v>
      </c>
      <c r="AE99" s="46"/>
      <c r="AF99" s="46">
        <v>0.4056026250541378</v>
      </c>
      <c r="AG99" s="51">
        <v>93.15</v>
      </c>
      <c r="AH99" s="46">
        <v>4.8506660618770496</v>
      </c>
      <c r="AI99" s="50">
        <v>1.54</v>
      </c>
      <c r="AJ99" s="45">
        <v>115250.99515496437</v>
      </c>
      <c r="AK99" s="45">
        <v>625.20705163250705</v>
      </c>
      <c r="AL99" s="45">
        <v>2.1937089530965159</v>
      </c>
      <c r="AO99" s="50"/>
      <c r="AQ99" s="50"/>
    </row>
    <row r="100" spans="1:43" s="45" customFormat="1" x14ac:dyDescent="0.25">
      <c r="A100" s="48" t="s">
        <v>53</v>
      </c>
      <c r="B100" s="46"/>
      <c r="C100" s="46"/>
      <c r="D100" s="46"/>
      <c r="E100" s="46"/>
      <c r="F100" s="46"/>
      <c r="G100" s="46"/>
      <c r="H100" s="46"/>
      <c r="I100" s="46"/>
      <c r="J100" s="46">
        <v>0.62507649833980383</v>
      </c>
      <c r="K100" s="51">
        <v>90.429630000000003</v>
      </c>
      <c r="L100" s="46">
        <v>8.6546957516400416E-2</v>
      </c>
      <c r="M100" s="51">
        <v>8.2222037633675915E-2</v>
      </c>
      <c r="N100" s="46">
        <f t="shared" si="9"/>
        <v>140969.39573725185</v>
      </c>
      <c r="O100" s="46">
        <v>16.714930711773548</v>
      </c>
      <c r="P100" s="46">
        <f t="shared" si="10"/>
        <v>7.3894477063543532E-2</v>
      </c>
      <c r="Q100" s="46"/>
      <c r="R100" s="46">
        <v>0.78096379705915053</v>
      </c>
      <c r="S100" s="51">
        <v>179.35480000000001</v>
      </c>
      <c r="T100" s="46">
        <v>0.31172916020695024</v>
      </c>
      <c r="U100" s="51">
        <v>0.36690790000000001</v>
      </c>
      <c r="V100" s="46">
        <f t="shared" si="13"/>
        <v>221908.95529597002</v>
      </c>
      <c r="W100" s="46">
        <v>134.12638264722253</v>
      </c>
      <c r="X100" s="46">
        <f t="shared" si="14"/>
        <v>0.47061888648148253</v>
      </c>
      <c r="Y100" s="46">
        <v>1.1855483878273232</v>
      </c>
      <c r="Z100" s="51">
        <v>272.27100000000002</v>
      </c>
      <c r="AA100" s="47">
        <v>0.11088639441046254</v>
      </c>
      <c r="AB100" s="51">
        <v>0.30077009999999998</v>
      </c>
      <c r="AC100" s="46">
        <f t="shared" si="18"/>
        <v>336870.67849530122</v>
      </c>
      <c r="AD100" s="46">
        <v>33.22977813706833</v>
      </c>
      <c r="AE100" s="46"/>
      <c r="AF100" s="46">
        <v>0.4056026250541378</v>
      </c>
      <c r="AG100" s="51">
        <v>93.15</v>
      </c>
      <c r="AH100" s="46">
        <v>4.8506660618770496</v>
      </c>
      <c r="AI100" s="50">
        <v>1.54</v>
      </c>
      <c r="AJ100" s="45">
        <v>115250.99515496437</v>
      </c>
      <c r="AK100" s="45">
        <v>625.20705163250705</v>
      </c>
      <c r="AL100" s="45">
        <v>2.1937089530965159</v>
      </c>
      <c r="AO100" s="50"/>
      <c r="AQ100" s="50"/>
    </row>
    <row r="101" spans="1:43" s="45" customFormat="1" x14ac:dyDescent="0.25">
      <c r="A101" s="48" t="s">
        <v>53</v>
      </c>
      <c r="B101" s="46"/>
      <c r="C101" s="46"/>
      <c r="D101" s="46"/>
      <c r="E101" s="46"/>
      <c r="F101" s="46"/>
      <c r="G101" s="46"/>
      <c r="H101" s="46"/>
      <c r="I101" s="46"/>
      <c r="J101" s="46">
        <v>1.2423423770844149</v>
      </c>
      <c r="K101" s="51">
        <v>179.72929999999999</v>
      </c>
      <c r="L101" s="46">
        <v>0.14490562676733798</v>
      </c>
      <c r="M101" s="51">
        <v>0.54379841531219308</v>
      </c>
      <c r="N101" s="46">
        <f t="shared" si="9"/>
        <v>280177.31375522894</v>
      </c>
      <c r="O101" s="46">
        <v>40.66328716351827</v>
      </c>
      <c r="P101" s="46">
        <f t="shared" si="10"/>
        <v>0.17976696358761393</v>
      </c>
      <c r="Q101" s="46"/>
      <c r="R101" s="46">
        <v>1.1742320092738803</v>
      </c>
      <c r="S101" s="51">
        <v>269.6721</v>
      </c>
      <c r="T101" s="46">
        <v>0.47293148409109559</v>
      </c>
      <c r="U101" s="51">
        <v>1.2584150000000001</v>
      </c>
      <c r="V101" s="46">
        <f t="shared" si="13"/>
        <v>333655.1571715413</v>
      </c>
      <c r="W101" s="46">
        <v>197.6903702149279</v>
      </c>
      <c r="X101" s="46">
        <f t="shared" si="14"/>
        <v>0.69365042180676451</v>
      </c>
      <c r="Y101" s="46">
        <v>1.5861862451617963</v>
      </c>
      <c r="Z101" s="51">
        <v>364.2808</v>
      </c>
      <c r="AA101" s="47">
        <v>0.10684196915568447</v>
      </c>
      <c r="AB101" s="51">
        <v>0.5187619</v>
      </c>
      <c r="AC101" s="46">
        <f t="shared" si="18"/>
        <v>450710.94703002187</v>
      </c>
      <c r="AD101" s="46">
        <v>31.143825616857338</v>
      </c>
      <c r="AE101" s="46"/>
      <c r="AF101" s="46">
        <v>0.7888241712808115</v>
      </c>
      <c r="AG101" s="51">
        <v>181.16</v>
      </c>
      <c r="AH101" s="46">
        <v>1.9070287179341383</v>
      </c>
      <c r="AI101" s="50">
        <v>2.29</v>
      </c>
      <c r="AJ101" s="45">
        <v>224142.46143073906</v>
      </c>
      <c r="AK101" s="45">
        <v>458.11820074395098</v>
      </c>
      <c r="AL101" s="45">
        <v>1.6074322833121086</v>
      </c>
      <c r="AO101" s="50"/>
      <c r="AQ101" s="50"/>
    </row>
    <row r="102" spans="1:43" s="45" customFormat="1" x14ac:dyDescent="0.25">
      <c r="A102" s="48" t="s">
        <v>53</v>
      </c>
      <c r="B102" s="46"/>
      <c r="C102" s="46"/>
      <c r="D102" s="46"/>
      <c r="E102" s="46"/>
      <c r="F102" s="46"/>
      <c r="G102" s="46"/>
      <c r="H102" s="46"/>
      <c r="I102" s="46"/>
      <c r="J102" s="46">
        <v>1.244425743527467</v>
      </c>
      <c r="K102" s="51">
        <v>180.0307</v>
      </c>
      <c r="L102" s="46">
        <v>0.14616289968378723</v>
      </c>
      <c r="M102" s="51">
        <v>0.55035791007950685</v>
      </c>
      <c r="N102" s="46">
        <f t="shared" si="9"/>
        <v>280647.1617008106</v>
      </c>
      <c r="O102" s="46">
        <v>41.196841583982959</v>
      </c>
      <c r="P102" s="46">
        <f t="shared" si="10"/>
        <v>0.18212573644554803</v>
      </c>
      <c r="Q102" s="46"/>
      <c r="R102" s="46">
        <v>1.175897962729014</v>
      </c>
      <c r="S102" s="51">
        <v>270.05470000000003</v>
      </c>
      <c r="T102" s="46">
        <v>0.4516192735964521</v>
      </c>
      <c r="U102" s="51">
        <v>1.2051179999999999</v>
      </c>
      <c r="V102" s="46">
        <f t="shared" si="13"/>
        <v>334128.53377643967</v>
      </c>
      <c r="W102" s="46">
        <v>190.12009490260834</v>
      </c>
      <c r="X102" s="46">
        <f t="shared" si="14"/>
        <v>0.66708805228985379</v>
      </c>
      <c r="Y102" s="46">
        <v>1.5872399846707939</v>
      </c>
      <c r="Z102" s="51">
        <v>364.52280000000002</v>
      </c>
      <c r="AA102" s="47">
        <v>0.10429782694086083</v>
      </c>
      <c r="AB102" s="51">
        <v>0.50708209999999998</v>
      </c>
      <c r="AC102" s="46">
        <f t="shared" si="18"/>
        <v>451010.36453756358</v>
      </c>
      <c r="AD102" s="46">
        <v>29.841981039306368</v>
      </c>
      <c r="AE102" s="46"/>
      <c r="AF102" s="46">
        <v>2.3491859607402881</v>
      </c>
      <c r="AG102" s="51">
        <v>539.51</v>
      </c>
      <c r="AH102" s="46">
        <v>0.30422323996731188</v>
      </c>
      <c r="AI102" s="50">
        <v>3.24</v>
      </c>
      <c r="AJ102" s="45">
        <v>667515.45245362131</v>
      </c>
      <c r="AK102" s="45">
        <v>130.77780851121679</v>
      </c>
      <c r="AL102" s="45">
        <v>0.45886950354812911</v>
      </c>
      <c r="AO102" s="50"/>
      <c r="AQ102" s="50"/>
    </row>
    <row r="103" spans="1:43" s="45" customFormat="1" x14ac:dyDescent="0.25">
      <c r="A103" s="48" t="s">
        <v>53</v>
      </c>
      <c r="B103" s="46"/>
      <c r="C103" s="46"/>
      <c r="D103" s="46"/>
      <c r="E103" s="46"/>
      <c r="F103" s="46"/>
      <c r="G103" s="46"/>
      <c r="H103" s="46"/>
      <c r="I103" s="46"/>
      <c r="J103" s="46">
        <v>1.8861440817720452</v>
      </c>
      <c r="K103" s="51">
        <v>272.86790000000002</v>
      </c>
      <c r="L103" s="46">
        <v>0.17887921749434035</v>
      </c>
      <c r="M103" s="51">
        <v>1.547318456258864</v>
      </c>
      <c r="N103" s="46">
        <f t="shared" si="9"/>
        <v>425369.68225008633</v>
      </c>
      <c r="O103" s="46">
        <v>55.016981333721112</v>
      </c>
      <c r="P103" s="46">
        <f t="shared" si="10"/>
        <v>0.24322272914996071</v>
      </c>
      <c r="Q103" s="46"/>
      <c r="R103" s="46">
        <v>1.5743643329017645</v>
      </c>
      <c r="S103" s="51">
        <v>361.56580000000002</v>
      </c>
      <c r="T103" s="46">
        <v>0.34610820015463689</v>
      </c>
      <c r="U103" s="51">
        <v>1.6555420000000001</v>
      </c>
      <c r="V103" s="46">
        <f t="shared" si="13"/>
        <v>447351.77953838772</v>
      </c>
      <c r="W103" s="46">
        <v>148.98891606887869</v>
      </c>
      <c r="X103" s="46">
        <f t="shared" si="14"/>
        <v>0.52276812655746907</v>
      </c>
      <c r="Y103" s="46">
        <v>2.3543606055026536</v>
      </c>
      <c r="Z103" s="51">
        <v>540.69839999999999</v>
      </c>
      <c r="AA103" s="47">
        <v>0.10480287538578174</v>
      </c>
      <c r="AB103" s="51">
        <v>1.121081</v>
      </c>
      <c r="AC103" s="46">
        <f t="shared" si="18"/>
        <v>668985.81512288749</v>
      </c>
      <c r="AD103" s="46">
        <v>30.099730963149081</v>
      </c>
      <c r="AE103" s="46"/>
      <c r="AF103" s="46">
        <v>2.3491859607402881</v>
      </c>
      <c r="AG103" s="51">
        <v>539.51</v>
      </c>
      <c r="AH103" s="46">
        <v>0.30422323996731188</v>
      </c>
      <c r="AI103" s="50">
        <v>3.24</v>
      </c>
      <c r="AJ103" s="45">
        <v>667515.45245362131</v>
      </c>
      <c r="AK103" s="45">
        <v>130.77780851121679</v>
      </c>
      <c r="AL103" s="45">
        <v>0.45886950354812911</v>
      </c>
      <c r="AO103" s="50"/>
      <c r="AQ103" s="50"/>
    </row>
    <row r="104" spans="1:43" s="45" customFormat="1" x14ac:dyDescent="0.25">
      <c r="A104" s="48" t="s">
        <v>53</v>
      </c>
      <c r="B104" s="46"/>
      <c r="C104" s="46"/>
      <c r="D104" s="46"/>
      <c r="E104" s="46"/>
      <c r="F104" s="46"/>
      <c r="G104" s="46"/>
      <c r="H104" s="46"/>
      <c r="I104" s="46"/>
      <c r="J104" s="46">
        <v>1.8847560924496667</v>
      </c>
      <c r="K104" s="51">
        <v>272.6671</v>
      </c>
      <c r="L104" s="46">
        <v>0.17804706736731915</v>
      </c>
      <c r="M104" s="51">
        <v>1.5378544204764519</v>
      </c>
      <c r="N104" s="46">
        <f t="shared" si="9"/>
        <v>425056.65813770145</v>
      </c>
      <c r="O104" s="46">
        <v>54.668520619018679</v>
      </c>
      <c r="P104" s="46">
        <f t="shared" si="10"/>
        <v>0.24168223085330981</v>
      </c>
      <c r="Q104" s="46"/>
      <c r="R104" s="46">
        <v>1.56883655477502</v>
      </c>
      <c r="S104" s="51">
        <v>360.29629999999997</v>
      </c>
      <c r="T104" s="46">
        <v>0.34553789875564689</v>
      </c>
      <c r="U104" s="51">
        <v>1.6412279999999999</v>
      </c>
      <c r="V104" s="46">
        <f t="shared" si="13"/>
        <v>445781.07488622208</v>
      </c>
      <c r="W104" s="46">
        <v>148.74859995880288</v>
      </c>
      <c r="X104" s="46">
        <f t="shared" si="14"/>
        <v>0.52192491213615044</v>
      </c>
      <c r="Y104" s="46">
        <v>2.3552906830196862</v>
      </c>
      <c r="Z104" s="51">
        <v>540.91200000000003</v>
      </c>
      <c r="AA104" s="47">
        <v>0.10749252813319259</v>
      </c>
      <c r="AB104" s="51">
        <v>1.1507609999999999</v>
      </c>
      <c r="AC104" s="46">
        <f t="shared" si="18"/>
        <v>669250.09437747812</v>
      </c>
      <c r="AD104" s="46">
        <v>31.478054311288655</v>
      </c>
      <c r="AE104" s="46"/>
      <c r="AF104" s="46">
        <v>3.0493131328546714</v>
      </c>
      <c r="AG104" s="51">
        <v>700.3</v>
      </c>
      <c r="AH104" s="46">
        <v>0.22179982246577992</v>
      </c>
      <c r="AI104" s="50">
        <v>3.98</v>
      </c>
      <c r="AJ104" s="45">
        <v>866454.87822889478</v>
      </c>
      <c r="AK104" s="45">
        <v>91.490694033206879</v>
      </c>
      <c r="AL104" s="45">
        <v>0.3210199790638838</v>
      </c>
      <c r="AO104" s="50"/>
      <c r="AQ104" s="50"/>
    </row>
    <row r="105" spans="1:43" s="45" customFormat="1" x14ac:dyDescent="0.25">
      <c r="A105" s="48" t="s">
        <v>53</v>
      </c>
      <c r="B105" s="46"/>
      <c r="C105" s="46"/>
      <c r="D105" s="46"/>
      <c r="E105" s="46"/>
      <c r="F105" s="46"/>
      <c r="G105" s="46"/>
      <c r="H105" s="46"/>
      <c r="I105" s="46"/>
      <c r="J105" s="46">
        <v>2.4776065616084932</v>
      </c>
      <c r="K105" s="51">
        <v>358.43459999999999</v>
      </c>
      <c r="L105" s="46">
        <v>0.18210359073179413</v>
      </c>
      <c r="M105" s="51">
        <v>2.718023975383018</v>
      </c>
      <c r="N105" s="46">
        <f t="shared" si="9"/>
        <v>558758.32924809691</v>
      </c>
      <c r="O105" s="46">
        <v>56.365017934877876</v>
      </c>
      <c r="P105" s="46">
        <f t="shared" si="10"/>
        <v>0.24918221898708171</v>
      </c>
      <c r="Q105" s="46"/>
      <c r="R105" s="46">
        <v>2.3634980945920376</v>
      </c>
      <c r="S105" s="51">
        <v>542.79690000000005</v>
      </c>
      <c r="T105" s="46">
        <v>0.29344946258559018</v>
      </c>
      <c r="U105" s="51">
        <v>3.1634549999999999</v>
      </c>
      <c r="V105" s="46">
        <f t="shared" si="13"/>
        <v>671582.21032774751</v>
      </c>
      <c r="W105" s="46">
        <v>125.90503264508078</v>
      </c>
      <c r="X105" s="46">
        <f t="shared" si="14"/>
        <v>0.44177204436870449</v>
      </c>
      <c r="Y105" s="46">
        <v>3.0286563550419308</v>
      </c>
      <c r="Z105" s="51">
        <v>695.55600000000004</v>
      </c>
      <c r="AA105" s="47">
        <v>9.5614878068046763E-2</v>
      </c>
      <c r="AB105" s="51">
        <v>1.6925570000000001</v>
      </c>
      <c r="AC105" s="46">
        <f t="shared" si="18"/>
        <v>860585.30527113692</v>
      </c>
      <c r="AD105" s="46">
        <v>25.471635744535458</v>
      </c>
      <c r="AE105" s="46"/>
      <c r="AF105" s="46">
        <v>3.0493131328546714</v>
      </c>
      <c r="AG105" s="51">
        <v>700.3</v>
      </c>
      <c r="AH105" s="46">
        <v>0.22179982246577992</v>
      </c>
      <c r="AI105" s="50">
        <v>3.98</v>
      </c>
      <c r="AJ105" s="45">
        <v>866454.87822889478</v>
      </c>
      <c r="AK105" s="45">
        <v>91.490694033206879</v>
      </c>
      <c r="AL105" s="45">
        <v>0.3210199790638838</v>
      </c>
      <c r="AO105" s="50"/>
      <c r="AQ105" s="50"/>
    </row>
    <row r="106" spans="1:43" s="45" customFormat="1" x14ac:dyDescent="0.25">
      <c r="A106" s="48" t="s">
        <v>53</v>
      </c>
      <c r="B106" s="46"/>
      <c r="C106" s="46"/>
      <c r="D106" s="46"/>
      <c r="E106" s="46"/>
      <c r="F106" s="46"/>
      <c r="G106" s="46"/>
      <c r="H106" s="46"/>
      <c r="I106" s="46"/>
      <c r="J106" s="46">
        <v>2.4966699866691879</v>
      </c>
      <c r="K106" s="51">
        <v>361.1925</v>
      </c>
      <c r="L106" s="46">
        <v>0.17889007941788984</v>
      </c>
      <c r="M106" s="51">
        <v>2.7113065719682168</v>
      </c>
      <c r="N106" s="46">
        <f t="shared" si="9"/>
        <v>563057.57824982086</v>
      </c>
      <c r="O106" s="46">
        <v>55.021528256045613</v>
      </c>
      <c r="P106" s="46">
        <f t="shared" si="10"/>
        <v>0.24324283048649697</v>
      </c>
      <c r="Q106" s="46"/>
      <c r="R106" s="46">
        <v>2.3640101597418641</v>
      </c>
      <c r="S106" s="51">
        <v>542.91449999999998</v>
      </c>
      <c r="T106" s="46">
        <v>0.29687481267715748</v>
      </c>
      <c r="U106" s="51">
        <v>3.2017679999999999</v>
      </c>
      <c r="V106" s="46">
        <f t="shared" si="13"/>
        <v>671727.71238926356</v>
      </c>
      <c r="W106" s="46">
        <v>127.46277200040093</v>
      </c>
      <c r="X106" s="46">
        <f t="shared" si="14"/>
        <v>0.44723779649263484</v>
      </c>
      <c r="Y106" s="46">
        <v>3.0314121886586429</v>
      </c>
      <c r="Z106" s="51">
        <v>696.18889999999999</v>
      </c>
      <c r="AA106" s="47">
        <v>0.10020697286022463</v>
      </c>
      <c r="AB106" s="51">
        <v>1.777075</v>
      </c>
      <c r="AC106" s="46">
        <f t="shared" si="18"/>
        <v>861368.36866172822</v>
      </c>
      <c r="AD106" s="46">
        <v>27.767800632783821</v>
      </c>
      <c r="AE106" s="46"/>
      <c r="AF106" s="46">
        <v>3.9442514852688095</v>
      </c>
      <c r="AG106" s="51">
        <v>905.83</v>
      </c>
      <c r="AH106" s="46">
        <v>0.21217411890498167</v>
      </c>
      <c r="AI106" s="50">
        <v>6.37</v>
      </c>
      <c r="AJ106" s="45">
        <v>1120749.4250265311</v>
      </c>
      <c r="AK106" s="45">
        <v>86.608725656940251</v>
      </c>
      <c r="AL106" s="45">
        <v>0.30389026546294823</v>
      </c>
      <c r="AO106" s="50"/>
      <c r="AQ106" s="50"/>
    </row>
    <row r="107" spans="1:43" s="45" customFormat="1" x14ac:dyDescent="0.25">
      <c r="A107" s="48" t="s">
        <v>53</v>
      </c>
      <c r="B107" s="46"/>
      <c r="C107" s="46"/>
      <c r="D107" s="46"/>
      <c r="E107" s="46"/>
      <c r="F107" s="46"/>
      <c r="G107" s="46"/>
      <c r="H107" s="46"/>
      <c r="I107" s="46"/>
      <c r="J107" s="46">
        <v>3.7294733933109625</v>
      </c>
      <c r="K107" s="51">
        <v>539.54179999999997</v>
      </c>
      <c r="L107" s="46">
        <v>0.18772744852842191</v>
      </c>
      <c r="M107" s="51">
        <v>6.3488182242741349</v>
      </c>
      <c r="N107" s="46">
        <f t="shared" si="9"/>
        <v>841083.63067491504</v>
      </c>
      <c r="O107" s="46">
        <v>58.707489563650775</v>
      </c>
      <c r="P107" s="46">
        <f t="shared" si="10"/>
        <v>0.259537973314106</v>
      </c>
      <c r="Q107" s="46"/>
      <c r="R107" s="46">
        <v>2.9472131767351661</v>
      </c>
      <c r="S107" s="51">
        <v>676.8519</v>
      </c>
      <c r="T107" s="46">
        <v>0.29231342974948726</v>
      </c>
      <c r="U107" s="51">
        <v>4.8999280000000001</v>
      </c>
      <c r="V107" s="46">
        <f t="shared" si="13"/>
        <v>837443.42509423953</v>
      </c>
      <c r="W107" s="46">
        <v>125.38664182662289</v>
      </c>
      <c r="X107" s="46">
        <f t="shared" si="14"/>
        <v>0.43995312921622065</v>
      </c>
      <c r="Y107" s="46">
        <v>3.9177320840060101</v>
      </c>
      <c r="Z107" s="51">
        <v>899.7396</v>
      </c>
      <c r="AA107" s="47">
        <v>0.10243620317345815</v>
      </c>
      <c r="AB107" s="51">
        <v>3.034176</v>
      </c>
      <c r="AC107" s="46">
        <f t="shared" si="18"/>
        <v>1113214.0019359051</v>
      </c>
      <c r="AD107" s="46">
        <v>28.895001353876683</v>
      </c>
      <c r="AE107" s="46"/>
      <c r="AF107" s="46">
        <v>3.9442514852688095</v>
      </c>
      <c r="AG107" s="51">
        <v>905.83</v>
      </c>
      <c r="AH107" s="46">
        <v>0.21217411890498167</v>
      </c>
      <c r="AI107" s="50">
        <v>6.37</v>
      </c>
      <c r="AJ107" s="45">
        <v>1120749.4250265311</v>
      </c>
      <c r="AK107" s="45">
        <v>86.608725656940251</v>
      </c>
      <c r="AL107" s="45">
        <v>0.30389026546294823</v>
      </c>
      <c r="AO107" s="50"/>
      <c r="AQ107" s="50"/>
    </row>
    <row r="108" spans="1:43" s="45" customFormat="1" x14ac:dyDescent="0.25">
      <c r="A108" s="48" t="s">
        <v>53</v>
      </c>
      <c r="B108" s="46"/>
      <c r="C108" s="46"/>
      <c r="D108" s="46"/>
      <c r="E108" s="46"/>
      <c r="F108" s="46"/>
      <c r="G108" s="46"/>
      <c r="H108" s="46"/>
      <c r="I108" s="46"/>
      <c r="J108" s="46">
        <v>3.7397858498351471</v>
      </c>
      <c r="K108" s="51">
        <v>541.03369999999995</v>
      </c>
      <c r="L108" s="46">
        <v>0.18660495356456261</v>
      </c>
      <c r="M108" s="51">
        <v>6.3458050390601999</v>
      </c>
      <c r="N108" s="46">
        <f t="shared" si="9"/>
        <v>843409.33123899321</v>
      </c>
      <c r="O108" s="46">
        <v>58.240869687623217</v>
      </c>
      <c r="P108" s="46">
        <f t="shared" si="10"/>
        <v>0.25747510914068622</v>
      </c>
      <c r="Q108" s="46"/>
      <c r="R108" s="46">
        <v>2.9446271606426313</v>
      </c>
      <c r="S108" s="51">
        <v>676.25800000000004</v>
      </c>
      <c r="T108" s="46">
        <v>0.29288487272434022</v>
      </c>
      <c r="U108" s="51">
        <v>4.9008950000000002</v>
      </c>
      <c r="V108" s="46">
        <f t="shared" si="13"/>
        <v>836708.61493833491</v>
      </c>
      <c r="W108" s="46">
        <v>125.64751049358142</v>
      </c>
      <c r="X108" s="46">
        <f t="shared" si="14"/>
        <v>0.44086845787221551</v>
      </c>
      <c r="Y108" s="46">
        <v>3.928025203118898</v>
      </c>
      <c r="Z108" s="51">
        <v>902.10350000000005</v>
      </c>
      <c r="AA108" s="47">
        <v>0.10044945477782771</v>
      </c>
      <c r="AB108" s="51">
        <v>2.9909829999999999</v>
      </c>
      <c r="AC108" s="46">
        <f t="shared" si="18"/>
        <v>1116138.7665891186</v>
      </c>
      <c r="AD108" s="46">
        <v>27.890035880758287</v>
      </c>
      <c r="AE108" s="46"/>
      <c r="AF108" s="46">
        <v>5.2601631258228725</v>
      </c>
      <c r="AG108" s="51">
        <v>1208.04</v>
      </c>
      <c r="AH108" s="46">
        <v>0.16087068435096644</v>
      </c>
      <c r="AI108" s="50">
        <v>8.59</v>
      </c>
      <c r="AJ108" s="45">
        <v>1494662.5033494702</v>
      </c>
      <c r="AK108" s="45">
        <v>59.763204517375144</v>
      </c>
      <c r="AL108" s="45">
        <v>0.20969545444693033</v>
      </c>
      <c r="AO108" s="50"/>
      <c r="AQ108" s="50"/>
    </row>
    <row r="109" spans="1:43" x14ac:dyDescent="0.25">
      <c r="A109" s="19" t="s">
        <v>54</v>
      </c>
      <c r="B109" s="3"/>
      <c r="C109" s="51"/>
      <c r="D109" s="3"/>
      <c r="E109" s="51"/>
      <c r="F109" s="3"/>
      <c r="G109" s="3"/>
      <c r="H109" s="52"/>
      <c r="I109" s="3"/>
      <c r="J109" s="3">
        <v>0.62203142395640054</v>
      </c>
      <c r="K109" s="51">
        <v>89.989099999999993</v>
      </c>
      <c r="L109" s="3">
        <v>0.43182431070037253</v>
      </c>
      <c r="M109" s="51">
        <v>0.40625790767360326</v>
      </c>
      <c r="N109" s="3">
        <f t="shared" si="9"/>
        <v>140282.66011858205</v>
      </c>
      <c r="O109" s="3">
        <v>145.14892177006911</v>
      </c>
      <c r="P109" s="46">
        <f t="shared" si="10"/>
        <v>0.64168400428854599</v>
      </c>
      <c r="Q109" s="46"/>
      <c r="R109" s="3">
        <v>0.39712720659427064</v>
      </c>
      <c r="S109" s="51">
        <v>91.203550000000007</v>
      </c>
      <c r="T109" s="3">
        <v>0.40679518707056311</v>
      </c>
      <c r="U109" s="51">
        <v>0.12380919999999999</v>
      </c>
      <c r="V109" s="3">
        <f t="shared" si="13"/>
        <v>112842.72570226036</v>
      </c>
      <c r="W109" s="3">
        <v>173.42347715322194</v>
      </c>
      <c r="X109" s="3">
        <f t="shared" si="14"/>
        <v>0.60850342860779627</v>
      </c>
      <c r="Y109" s="3">
        <v>1.1855546324797235</v>
      </c>
      <c r="Z109" s="51">
        <v>272.27243413611052</v>
      </c>
      <c r="AA109" s="20">
        <v>0.19437377004797465</v>
      </c>
      <c r="AB109" s="51">
        <v>0.52722820000000004</v>
      </c>
      <c r="AC109" s="3">
        <f t="shared" si="18"/>
        <v>336872.45289802708</v>
      </c>
      <c r="AD109" s="3">
        <v>77.436736489518452</v>
      </c>
      <c r="AE109" s="3"/>
      <c r="AF109" s="53">
        <v>0.39871238786803287</v>
      </c>
      <c r="AG109" s="54">
        <v>91.567599999999999</v>
      </c>
      <c r="AH109" s="53">
        <v>2.8386572031111323</v>
      </c>
      <c r="AI109" s="55">
        <v>0.87086379999999997</v>
      </c>
      <c r="AJ109" s="35">
        <v>113293.15108912201</v>
      </c>
      <c r="AK109" s="53">
        <v>532.45266306534802</v>
      </c>
      <c r="AL109" s="35">
        <f t="shared" si="15"/>
        <v>1.8682549581240282</v>
      </c>
      <c r="AO109" s="50"/>
      <c r="AQ109" s="50"/>
    </row>
    <row r="110" spans="1:43" x14ac:dyDescent="0.25">
      <c r="A110" s="19" t="s">
        <v>54</v>
      </c>
      <c r="B110" s="3"/>
      <c r="C110" s="51"/>
      <c r="D110" s="3"/>
      <c r="E110" s="51"/>
      <c r="F110" s="3"/>
      <c r="G110" s="3"/>
      <c r="H110" s="52"/>
      <c r="I110" s="3"/>
      <c r="J110" s="3">
        <v>0.62279226053366266</v>
      </c>
      <c r="K110" s="51">
        <v>90.099170000000001</v>
      </c>
      <c r="L110" s="3">
        <v>0.43774609440395107</v>
      </c>
      <c r="M110" s="51">
        <v>0.41283716091648082</v>
      </c>
      <c r="N110" s="3">
        <f t="shared" si="9"/>
        <v>140454.24659293567</v>
      </c>
      <c r="O110" s="3">
        <v>146.88515117299505</v>
      </c>
      <c r="P110" s="46">
        <f t="shared" si="10"/>
        <v>0.64935964267460233</v>
      </c>
      <c r="Q110" s="46"/>
      <c r="R110" s="3">
        <v>0.39680821090654683</v>
      </c>
      <c r="S110" s="51">
        <v>91.130290000000002</v>
      </c>
      <c r="T110" s="3">
        <v>0.39803706135536937</v>
      </c>
      <c r="U110" s="51">
        <v>0.1209491</v>
      </c>
      <c r="V110" s="3">
        <f t="shared" si="13"/>
        <v>112752.08385679548</v>
      </c>
      <c r="W110" s="3">
        <v>170.03181910397859</v>
      </c>
      <c r="X110" s="3">
        <f t="shared" si="14"/>
        <v>0.59660287404904766</v>
      </c>
      <c r="Y110" s="3">
        <v>1.1855337343870533</v>
      </c>
      <c r="Z110" s="51">
        <v>272.26763471615612</v>
      </c>
      <c r="AA110" s="20">
        <v>0.20247397483383966</v>
      </c>
      <c r="AB110" s="51">
        <v>0.54918020000000001</v>
      </c>
      <c r="AC110" s="3">
        <f t="shared" si="18"/>
        <v>336866.5147560421</v>
      </c>
      <c r="AD110" s="3">
        <v>81.632682224028159</v>
      </c>
      <c r="AE110" s="3"/>
      <c r="AF110" s="53">
        <v>0.39971026176587138</v>
      </c>
      <c r="AG110" s="54">
        <v>91.796769999999995</v>
      </c>
      <c r="AH110" s="53">
        <v>3.2230037130330804</v>
      </c>
      <c r="AI110" s="55">
        <v>0.9937319</v>
      </c>
      <c r="AJ110" s="35">
        <v>113576.6945197142</v>
      </c>
      <c r="AK110" s="53">
        <v>555.31237076203627</v>
      </c>
      <c r="AL110" s="35">
        <f t="shared" si="15"/>
        <v>1.9484644588141624</v>
      </c>
      <c r="AO110" s="50"/>
      <c r="AQ110" s="50"/>
    </row>
    <row r="111" spans="1:43" x14ac:dyDescent="0.25">
      <c r="A111" s="19" t="s">
        <v>54</v>
      </c>
      <c r="B111" s="3"/>
      <c r="C111" s="51"/>
      <c r="D111" s="3"/>
      <c r="E111" s="51"/>
      <c r="F111" s="3"/>
      <c r="G111" s="3"/>
      <c r="H111" s="52"/>
      <c r="I111" s="3"/>
      <c r="J111" s="3">
        <v>1.2566770994785803</v>
      </c>
      <c r="K111" s="51">
        <v>181.8031</v>
      </c>
      <c r="L111" s="3">
        <v>0.26893495820435953</v>
      </c>
      <c r="M111" s="51">
        <v>1.032677583042652</v>
      </c>
      <c r="N111" s="3">
        <f t="shared" si="9"/>
        <v>283410.12951351429</v>
      </c>
      <c r="O111" s="3">
        <v>90.895084267752722</v>
      </c>
      <c r="P111" s="46">
        <f t="shared" si="10"/>
        <v>0.40183503212976446</v>
      </c>
      <c r="Q111" s="46"/>
      <c r="R111" s="3">
        <v>0.78990011769681667</v>
      </c>
      <c r="S111" s="51">
        <v>181.40710000000001</v>
      </c>
      <c r="T111" s="3">
        <v>0.89169330979814321</v>
      </c>
      <c r="U111" s="51">
        <v>1.0736870000000001</v>
      </c>
      <c r="V111" s="3">
        <f t="shared" si="13"/>
        <v>224448.18897666279</v>
      </c>
      <c r="W111" s="3">
        <v>311.56675600852145</v>
      </c>
      <c r="X111" s="3">
        <f t="shared" si="14"/>
        <v>1.093216687749198</v>
      </c>
      <c r="Y111" s="3">
        <v>1.5529448431342283</v>
      </c>
      <c r="Z111" s="51">
        <v>356.64663688664569</v>
      </c>
      <c r="AA111" s="20">
        <v>0.20098245276362306</v>
      </c>
      <c r="AB111" s="51">
        <v>0.93537990000000004</v>
      </c>
      <c r="AC111" s="3">
        <f t="shared" si="18"/>
        <v>441265.48384172987</v>
      </c>
      <c r="AD111" s="3">
        <v>80.862759631073416</v>
      </c>
      <c r="AE111" s="3"/>
      <c r="AF111" s="53">
        <v>0.78506336626460904</v>
      </c>
      <c r="AG111" s="54">
        <v>180.2963</v>
      </c>
      <c r="AH111" s="53">
        <v>2.0107001399090176</v>
      </c>
      <c r="AI111" s="55">
        <v>2.3915229999999998</v>
      </c>
      <c r="AJ111" s="35">
        <v>223073.8378717982</v>
      </c>
      <c r="AK111" s="53">
        <v>468.20406833801877</v>
      </c>
      <c r="AL111" s="35">
        <f t="shared" si="15"/>
        <v>1.642821292414101</v>
      </c>
      <c r="AO111" s="50"/>
      <c r="AQ111" s="50"/>
    </row>
    <row r="112" spans="1:43" x14ac:dyDescent="0.25">
      <c r="A112" s="19" t="s">
        <v>54</v>
      </c>
      <c r="B112" s="3"/>
      <c r="C112" s="51"/>
      <c r="D112" s="3"/>
      <c r="E112" s="51"/>
      <c r="F112" s="3"/>
      <c r="G112" s="3"/>
      <c r="H112" s="52"/>
      <c r="I112" s="3"/>
      <c r="J112" s="3">
        <v>1.2565277938542605</v>
      </c>
      <c r="K112" s="51">
        <v>181.78149999999999</v>
      </c>
      <c r="L112" s="3">
        <v>0.27029673599146881</v>
      </c>
      <c r="M112" s="51">
        <v>1.0376600319604854</v>
      </c>
      <c r="N112" s="3">
        <f t="shared" si="9"/>
        <v>283376.45759704261</v>
      </c>
      <c r="O112" s="3">
        <v>91.405474578896872</v>
      </c>
      <c r="P112" s="46">
        <f t="shared" si="10"/>
        <v>0.40409139955303658</v>
      </c>
      <c r="Q112" s="46"/>
      <c r="R112" s="3">
        <v>0.78872794135044433</v>
      </c>
      <c r="S112" s="51">
        <v>181.1379</v>
      </c>
      <c r="T112" s="3">
        <v>0.8907364327256545</v>
      </c>
      <c r="U112" s="51">
        <v>1.0693539999999999</v>
      </c>
      <c r="V112" s="3">
        <f t="shared" si="13"/>
        <v>224115.11793108337</v>
      </c>
      <c r="W112" s="3">
        <v>311.36284191529779</v>
      </c>
      <c r="X112" s="3">
        <f t="shared" si="14"/>
        <v>1.0925011997027994</v>
      </c>
      <c r="Y112" s="3">
        <v>1.5517697607984451</v>
      </c>
      <c r="Z112" s="51">
        <v>356.37676950212472</v>
      </c>
      <c r="AA112" s="20">
        <v>0.20141000435634221</v>
      </c>
      <c r="AB112" s="51">
        <v>0.93595170000000005</v>
      </c>
      <c r="AC112" s="3">
        <f t="shared" si="18"/>
        <v>440931.58706635784</v>
      </c>
      <c r="AD112" s="3">
        <v>81.083588411083412</v>
      </c>
      <c r="AE112" s="3"/>
      <c r="AF112" s="53">
        <v>0.78506336626460904</v>
      </c>
      <c r="AG112" s="54">
        <v>180.2963</v>
      </c>
      <c r="AH112" s="53">
        <v>2.0107001399090176</v>
      </c>
      <c r="AI112" s="55">
        <v>2.3915229999999998</v>
      </c>
      <c r="AJ112" s="35">
        <v>223073.8378717982</v>
      </c>
      <c r="AK112" s="53">
        <v>468.20406833801877</v>
      </c>
      <c r="AL112" s="35">
        <f t="shared" si="15"/>
        <v>1.642821292414101</v>
      </c>
      <c r="AO112" s="50"/>
      <c r="AQ112" s="50"/>
    </row>
    <row r="113" spans="1:43" x14ac:dyDescent="0.25">
      <c r="A113" s="19" t="s">
        <v>54</v>
      </c>
      <c r="B113" s="3"/>
      <c r="C113" s="51"/>
      <c r="D113" s="3"/>
      <c r="E113" s="51"/>
      <c r="F113" s="3"/>
      <c r="G113" s="3"/>
      <c r="H113" s="52"/>
      <c r="I113" s="3"/>
      <c r="J113" s="3">
        <v>1.8638090663414215</v>
      </c>
      <c r="K113" s="51">
        <v>269.63670000000002</v>
      </c>
      <c r="L113" s="3">
        <v>0.29399028426236495</v>
      </c>
      <c r="M113" s="51">
        <v>2.483166879832571</v>
      </c>
      <c r="N113" s="3">
        <f t="shared" si="9"/>
        <v>420332.61296752695</v>
      </c>
      <c r="O113" s="3">
        <v>100.12446199769097</v>
      </c>
      <c r="P113" s="46">
        <f t="shared" si="10"/>
        <v>0.44263687885805031</v>
      </c>
      <c r="Q113" s="46"/>
      <c r="R113" s="3">
        <v>1.185210059067616</v>
      </c>
      <c r="S113" s="51">
        <v>272.19330000000002</v>
      </c>
      <c r="T113" s="3">
        <v>0.57647682690044388</v>
      </c>
      <c r="U113" s="51">
        <v>1.5627530000000001</v>
      </c>
      <c r="V113" s="3">
        <f t="shared" si="13"/>
        <v>336774.54320465663</v>
      </c>
      <c r="W113" s="3">
        <v>231.47881884824383</v>
      </c>
      <c r="X113" s="3">
        <f t="shared" si="14"/>
        <v>0.81220638192366257</v>
      </c>
      <c r="Y113" s="3">
        <v>2.3536652774725151</v>
      </c>
      <c r="Z113" s="51">
        <v>540.53871216267703</v>
      </c>
      <c r="AA113" s="20">
        <v>0.19127062573751355</v>
      </c>
      <c r="AB113" s="51">
        <v>2.0448219999999999</v>
      </c>
      <c r="AC113" s="3">
        <f t="shared" si="18"/>
        <v>668788.23936158197</v>
      </c>
      <c r="AD113" s="3">
        <v>75.820096032629834</v>
      </c>
      <c r="AE113" s="3"/>
      <c r="AF113" s="53">
        <v>1.5751407037879388</v>
      </c>
      <c r="AG113" s="54">
        <v>361.7441</v>
      </c>
      <c r="AH113" s="53">
        <v>0.53954777447761859</v>
      </c>
      <c r="AI113" s="55">
        <v>2.5833689999999998</v>
      </c>
      <c r="AJ113" s="35">
        <v>447572.38342927472</v>
      </c>
      <c r="AK113" s="53">
        <v>219.96201005686143</v>
      </c>
      <c r="AL113" s="35">
        <f t="shared" si="15"/>
        <v>0.77179652651530328</v>
      </c>
      <c r="AO113" s="50"/>
      <c r="AQ113" s="50"/>
    </row>
    <row r="114" spans="1:43" x14ac:dyDescent="0.25">
      <c r="A114" s="19" t="s">
        <v>54</v>
      </c>
      <c r="B114" s="3"/>
      <c r="C114" s="51"/>
      <c r="D114" s="3"/>
      <c r="E114" s="51"/>
      <c r="F114" s="3"/>
      <c r="G114" s="3"/>
      <c r="H114" s="52"/>
      <c r="I114" s="3"/>
      <c r="J114" s="3">
        <v>1.8804559522233137</v>
      </c>
      <c r="K114" s="51">
        <v>272.04500000000002</v>
      </c>
      <c r="L114" s="3">
        <v>0.2924173730179912</v>
      </c>
      <c r="M114" s="51">
        <v>2.5141986570424382</v>
      </c>
      <c r="N114" s="3">
        <f t="shared" si="9"/>
        <v>424086.87576561671</v>
      </c>
      <c r="O114" s="3">
        <v>99.555072052550528</v>
      </c>
      <c r="P114" s="46">
        <f t="shared" si="10"/>
        <v>0.44011968192993162</v>
      </c>
      <c r="Q114" s="46"/>
      <c r="R114" s="3">
        <v>1.1917933184215543</v>
      </c>
      <c r="S114" s="51">
        <v>273.70519999999999</v>
      </c>
      <c r="T114" s="3">
        <v>0.56229298599163446</v>
      </c>
      <c r="U114" s="51">
        <v>1.541283</v>
      </c>
      <c r="V114" s="3">
        <f t="shared" si="13"/>
        <v>338645.16026933497</v>
      </c>
      <c r="W114" s="3">
        <v>227.12095652884324</v>
      </c>
      <c r="X114" s="3">
        <f t="shared" si="14"/>
        <v>0.79691563694330958</v>
      </c>
      <c r="Y114" s="3">
        <v>2.3563502470037392</v>
      </c>
      <c r="Z114" s="51">
        <v>541.15533763890551</v>
      </c>
      <c r="AA114" s="20">
        <v>0.19019038075919048</v>
      </c>
      <c r="AB114" s="51">
        <v>2.0379149999999999</v>
      </c>
      <c r="AC114" s="3">
        <f t="shared" si="18"/>
        <v>669551.16689537955</v>
      </c>
      <c r="AD114" s="3">
        <v>75.25618036927159</v>
      </c>
      <c r="AE114" s="3"/>
      <c r="AF114" s="53">
        <v>1.5751407037879388</v>
      </c>
      <c r="AG114" s="54">
        <v>361.7441</v>
      </c>
      <c r="AH114" s="53">
        <v>0.53954777447761859</v>
      </c>
      <c r="AI114" s="55">
        <v>2.5833689999999998</v>
      </c>
      <c r="AJ114" s="35">
        <v>447572.38342927472</v>
      </c>
      <c r="AK114" s="53">
        <v>219.96201005686143</v>
      </c>
      <c r="AL114" s="35">
        <f t="shared" si="15"/>
        <v>0.77179652651530328</v>
      </c>
      <c r="AO114" s="50"/>
      <c r="AQ114" s="50"/>
    </row>
    <row r="115" spans="1:43" x14ac:dyDescent="0.25">
      <c r="A115" s="19" t="s">
        <v>54</v>
      </c>
      <c r="B115" s="3"/>
      <c r="C115" s="51"/>
      <c r="D115" s="3"/>
      <c r="E115" s="51"/>
      <c r="F115" s="3"/>
      <c r="G115" s="3"/>
      <c r="H115" s="52"/>
      <c r="I115" s="3"/>
      <c r="J115" s="3">
        <v>2.5002325847605915</v>
      </c>
      <c r="K115" s="51">
        <v>361.7079</v>
      </c>
      <c r="L115" s="3">
        <v>0.2923281566487726</v>
      </c>
      <c r="M115" s="51">
        <v>4.4432582786564412</v>
      </c>
      <c r="N115" s="3">
        <f t="shared" si="9"/>
        <v>563861.02759007551</v>
      </c>
      <c r="O115" s="3">
        <v>99.522735945984607</v>
      </c>
      <c r="P115" s="46">
        <f t="shared" si="10"/>
        <v>0.43997672832000273</v>
      </c>
      <c r="Q115" s="46"/>
      <c r="R115" s="3">
        <v>1.5742611360986105</v>
      </c>
      <c r="S115" s="51">
        <v>361.5421</v>
      </c>
      <c r="T115" s="3">
        <v>0.44801340149213037</v>
      </c>
      <c r="U115" s="51">
        <v>2.1427049999999999</v>
      </c>
      <c r="V115" s="3">
        <f t="shared" si="13"/>
        <v>447322.45641884749</v>
      </c>
      <c r="W115" s="3">
        <v>188.81647090938566</v>
      </c>
      <c r="X115" s="3">
        <f t="shared" si="14"/>
        <v>0.6625139330153883</v>
      </c>
      <c r="Y115" s="3">
        <v>3.0123509542221223</v>
      </c>
      <c r="Z115" s="51">
        <v>691.81132974259617</v>
      </c>
      <c r="AA115" s="20">
        <v>0.19280257730064509</v>
      </c>
      <c r="AB115" s="51">
        <v>3.376306</v>
      </c>
      <c r="AC115" s="3">
        <f t="shared" si="18"/>
        <v>855952.16545693413</v>
      </c>
      <c r="AD115" s="3">
        <v>76.618809273092481</v>
      </c>
      <c r="AE115" s="3"/>
      <c r="AF115" s="53">
        <v>2.3600281565146823</v>
      </c>
      <c r="AG115" s="54">
        <v>542</v>
      </c>
      <c r="AH115" s="53">
        <v>0.34981275969693609</v>
      </c>
      <c r="AI115" s="55">
        <v>3.76</v>
      </c>
      <c r="AJ115" s="35">
        <v>670596.23589898751</v>
      </c>
      <c r="AK115" s="53">
        <v>150.54494298885547</v>
      </c>
      <c r="AL115" s="35">
        <f t="shared" si="15"/>
        <v>0.52822787013633499</v>
      </c>
      <c r="AO115" s="50"/>
      <c r="AQ115" s="50"/>
    </row>
    <row r="116" spans="1:43" x14ac:dyDescent="0.25">
      <c r="A116" s="19" t="s">
        <v>54</v>
      </c>
      <c r="B116" s="3"/>
      <c r="C116" s="51"/>
      <c r="D116" s="3"/>
      <c r="E116" s="51"/>
      <c r="F116" s="3"/>
      <c r="G116" s="3"/>
      <c r="H116" s="52"/>
      <c r="I116" s="3"/>
      <c r="J116" s="3">
        <v>2.4851070955413261</v>
      </c>
      <c r="K116" s="51">
        <v>359.5197</v>
      </c>
      <c r="L116" s="3">
        <v>0.29539376009903101</v>
      </c>
      <c r="M116" s="51">
        <v>4.4356944731187609</v>
      </c>
      <c r="N116" s="3">
        <f t="shared" si="9"/>
        <v>560449.87538529199</v>
      </c>
      <c r="O116" s="3">
        <v>100.63139072679921</v>
      </c>
      <c r="P116" s="46">
        <f t="shared" si="10"/>
        <v>0.44487794308929801</v>
      </c>
      <c r="Q116" s="46"/>
      <c r="R116" s="3">
        <v>1.5755186566366206</v>
      </c>
      <c r="S116" s="51">
        <v>361.83089999999999</v>
      </c>
      <c r="T116" s="3">
        <v>0.44005015075947357</v>
      </c>
      <c r="U116" s="51">
        <v>2.1079829999999999</v>
      </c>
      <c r="V116" s="3">
        <f t="shared" si="13"/>
        <v>447679.77780801285</v>
      </c>
      <c r="W116" s="3">
        <v>185.91360678677913</v>
      </c>
      <c r="X116" s="3">
        <f t="shared" si="14"/>
        <v>0.6523284448658917</v>
      </c>
      <c r="Y116" s="3">
        <v>3.0176821447377442</v>
      </c>
      <c r="Z116" s="51">
        <v>693.03568177055433</v>
      </c>
      <c r="AA116" s="20">
        <v>0.19279863990882623</v>
      </c>
      <c r="AB116" s="51">
        <v>3.388198</v>
      </c>
      <c r="AC116" s="3">
        <f t="shared" si="18"/>
        <v>857467.01021959831</v>
      </c>
      <c r="AD116" s="3">
        <v>76.616757963004247</v>
      </c>
      <c r="AE116" s="3"/>
      <c r="AF116" s="53">
        <v>2.3545474047792485</v>
      </c>
      <c r="AG116" s="54">
        <v>540.74130000000002</v>
      </c>
      <c r="AH116" s="53">
        <v>0.3526400644459064</v>
      </c>
      <c r="AI116" s="55">
        <v>3.772805</v>
      </c>
      <c r="AJ116" s="35">
        <v>669038.89368104271</v>
      </c>
      <c r="AK116" s="53">
        <v>151.72666988857193</v>
      </c>
      <c r="AL116" s="35">
        <f t="shared" si="15"/>
        <v>0.53237428031077871</v>
      </c>
      <c r="AO116" s="50"/>
      <c r="AQ116" s="50"/>
    </row>
    <row r="117" spans="1:43" x14ac:dyDescent="0.25">
      <c r="A117" s="19" t="s">
        <v>54</v>
      </c>
      <c r="B117" s="3"/>
      <c r="C117" s="51"/>
      <c r="D117" s="3"/>
      <c r="E117" s="51"/>
      <c r="F117" s="3"/>
      <c r="G117" s="3"/>
      <c r="H117" s="52"/>
      <c r="I117" s="3"/>
      <c r="J117" s="3">
        <v>3.7472863837679804</v>
      </c>
      <c r="K117" s="51">
        <v>542.11879999999996</v>
      </c>
      <c r="L117" s="3">
        <v>0.30311424562907086</v>
      </c>
      <c r="M117" s="51">
        <v>10.349281658918244</v>
      </c>
      <c r="N117" s="3">
        <f t="shared" si="9"/>
        <v>845100.87737618852</v>
      </c>
      <c r="O117" s="3">
        <v>103.40106121144531</v>
      </c>
      <c r="P117" s="46">
        <f t="shared" si="10"/>
        <v>0.45712228652274672</v>
      </c>
      <c r="Q117" s="46"/>
      <c r="R117" s="3">
        <v>2.3562852041099958</v>
      </c>
      <c r="S117" s="51">
        <v>541.1404</v>
      </c>
      <c r="T117" s="3">
        <v>0.36654573107981692</v>
      </c>
      <c r="U117" s="51">
        <v>3.9273690000000001</v>
      </c>
      <c r="V117" s="3">
        <f t="shared" si="13"/>
        <v>669532.68511600094</v>
      </c>
      <c r="W117" s="3">
        <v>157.46627528969191</v>
      </c>
      <c r="X117" s="3">
        <f t="shared" si="14"/>
        <v>0.55251324663049795</v>
      </c>
      <c r="Y117" s="3">
        <v>3.8784915615345099</v>
      </c>
      <c r="Z117" s="51">
        <v>890.72768922222235</v>
      </c>
      <c r="AA117" s="20">
        <v>0.17683249916725691</v>
      </c>
      <c r="AB117" s="51">
        <v>5.1334060261632928</v>
      </c>
      <c r="AC117" s="3">
        <f t="shared" si="18"/>
        <v>1102063.9033273535</v>
      </c>
      <c r="AD117" s="3">
        <v>68.238131389321168</v>
      </c>
      <c r="AE117" s="3"/>
      <c r="AF117" s="53">
        <v>3.0174379481370512</v>
      </c>
      <c r="AG117" s="54">
        <v>692.9796</v>
      </c>
      <c r="AH117" s="53">
        <v>0.38719880662757861</v>
      </c>
      <c r="AI117" s="55">
        <v>6.8034396275644253</v>
      </c>
      <c r="AJ117" s="35">
        <v>857397.62235200359</v>
      </c>
      <c r="AK117" s="53">
        <v>165.77342585358068</v>
      </c>
      <c r="AL117" s="35">
        <f t="shared" si="15"/>
        <v>0.58166114334589714</v>
      </c>
      <c r="AO117" s="50"/>
      <c r="AQ117" s="50"/>
    </row>
    <row r="118" spans="1:43" x14ac:dyDescent="0.25">
      <c r="A118" s="19" t="s">
        <v>54</v>
      </c>
      <c r="B118" s="3"/>
      <c r="C118" s="51"/>
      <c r="D118" s="3"/>
      <c r="E118" s="51"/>
      <c r="F118" s="3"/>
      <c r="G118" s="3"/>
      <c r="H118" s="52"/>
      <c r="I118" s="3"/>
      <c r="J118" s="3">
        <v>3.7473485944447802</v>
      </c>
      <c r="K118" s="51">
        <v>542.12779999999998</v>
      </c>
      <c r="L118" s="3">
        <v>0.3049418735527748</v>
      </c>
      <c r="M118" s="51">
        <v>10.412028375008516</v>
      </c>
      <c r="N118" s="3">
        <f t="shared" si="9"/>
        <v>845114.90734138503</v>
      </c>
      <c r="O118" s="3">
        <v>104.05203564763717</v>
      </c>
      <c r="P118" s="46">
        <f t="shared" si="10"/>
        <v>0.46000015759344465</v>
      </c>
      <c r="Q118" s="46"/>
      <c r="R118" s="3">
        <v>2.3588128726429418</v>
      </c>
      <c r="S118" s="51">
        <v>541.72090000000003</v>
      </c>
      <c r="T118" s="3">
        <v>0.36703592078815478</v>
      </c>
      <c r="U118" s="51">
        <v>3.9410630000000002</v>
      </c>
      <c r="V118" s="3">
        <f t="shared" si="13"/>
        <v>670250.91595537239</v>
      </c>
      <c r="W118" s="3">
        <v>157.66642535109628</v>
      </c>
      <c r="X118" s="3">
        <f t="shared" si="14"/>
        <v>0.5532155275477062</v>
      </c>
      <c r="Y118" s="3">
        <v>3.8699350987167453</v>
      </c>
      <c r="Z118" s="51">
        <v>888.76262671463041</v>
      </c>
      <c r="AA118" s="20">
        <v>0.17662695211507595</v>
      </c>
      <c r="AB118" s="51">
        <v>5.1048403880574522</v>
      </c>
      <c r="AC118" s="3">
        <f t="shared" si="18"/>
        <v>1099632.6053183174</v>
      </c>
      <c r="AD118" s="3">
        <v>68.129542851994131</v>
      </c>
      <c r="AE118" s="3"/>
      <c r="AF118" s="53">
        <v>3.0174379481370512</v>
      </c>
      <c r="AG118" s="54">
        <v>692.9796</v>
      </c>
      <c r="AH118" s="53">
        <v>0.38719880662757861</v>
      </c>
      <c r="AI118" s="55">
        <v>6.8034396275644253</v>
      </c>
      <c r="AJ118" s="35">
        <v>857397.62235200359</v>
      </c>
      <c r="AK118" s="53">
        <v>165.77342585358068</v>
      </c>
      <c r="AL118" s="35">
        <f t="shared" si="15"/>
        <v>0.58166114334589714</v>
      </c>
      <c r="AO118" s="50"/>
      <c r="AQ118" s="50"/>
    </row>
    <row r="119" spans="1:43" x14ac:dyDescent="0.25">
      <c r="A119" s="19" t="s">
        <v>54</v>
      </c>
      <c r="B119" s="3"/>
      <c r="C119" s="51"/>
      <c r="D119" s="3"/>
      <c r="E119" s="51"/>
      <c r="F119" s="3"/>
      <c r="G119" s="3"/>
      <c r="H119" s="52"/>
      <c r="I119" s="3"/>
      <c r="J119" s="3"/>
      <c r="K119" s="51"/>
      <c r="L119" s="3"/>
      <c r="M119" s="51"/>
      <c r="N119" s="3"/>
      <c r="O119" s="3"/>
      <c r="P119" s="3"/>
      <c r="Q119" s="3"/>
      <c r="R119" s="3"/>
      <c r="S119" s="51"/>
      <c r="T119" s="3"/>
      <c r="U119" s="51"/>
      <c r="V119" s="3"/>
      <c r="W119" s="3"/>
      <c r="X119" s="3"/>
      <c r="Y119" s="3"/>
      <c r="Z119" s="51"/>
      <c r="AA119" s="20"/>
      <c r="AB119" s="51"/>
      <c r="AC119" s="3"/>
      <c r="AD119" s="3"/>
      <c r="AE119" s="3"/>
      <c r="AF119" s="53">
        <v>3.9221155532775294</v>
      </c>
      <c r="AG119" s="54">
        <v>900.74630000000002</v>
      </c>
      <c r="AH119" s="53">
        <v>0.27708647487664417</v>
      </c>
      <c r="AI119" s="55">
        <v>8.2257200795421497</v>
      </c>
      <c r="AJ119" s="35">
        <v>1114459.55402203</v>
      </c>
      <c r="AK119" s="53">
        <v>118.35335908471654</v>
      </c>
      <c r="AL119" s="35">
        <f t="shared" si="15"/>
        <v>0.41527494415690014</v>
      </c>
      <c r="AO119" s="50"/>
      <c r="AQ119" s="50"/>
    </row>
    <row r="120" spans="1:43" x14ac:dyDescent="0.25">
      <c r="A120" s="19" t="s">
        <v>54</v>
      </c>
      <c r="B120" s="3"/>
      <c r="C120" s="51"/>
      <c r="D120" s="3"/>
      <c r="E120" s="51"/>
      <c r="F120" s="3"/>
      <c r="G120" s="3"/>
      <c r="H120" s="52"/>
      <c r="I120" s="3"/>
      <c r="J120" s="3"/>
      <c r="K120" s="51"/>
      <c r="L120" s="3"/>
      <c r="M120" s="51"/>
      <c r="N120" s="3"/>
      <c r="O120" s="3"/>
      <c r="P120" s="3"/>
      <c r="Q120" s="3"/>
      <c r="R120" s="3"/>
      <c r="S120" s="51"/>
      <c r="T120" s="3"/>
      <c r="U120" s="51"/>
      <c r="V120" s="3"/>
      <c r="W120" s="3"/>
      <c r="X120" s="3"/>
      <c r="Y120" s="3"/>
      <c r="Z120" s="51"/>
      <c r="AA120" s="20"/>
      <c r="AB120" s="51"/>
      <c r="AC120" s="3"/>
      <c r="AD120" s="3"/>
      <c r="AE120" s="3"/>
      <c r="AF120" s="53">
        <v>3.9221155532775294</v>
      </c>
      <c r="AG120" s="54">
        <v>900.74630000000002</v>
      </c>
      <c r="AH120" s="53">
        <v>0.27708647487664417</v>
      </c>
      <c r="AI120" s="55">
        <v>8.2257200795421497</v>
      </c>
      <c r="AJ120" s="35">
        <v>1114459.55402203</v>
      </c>
      <c r="AK120" s="53">
        <v>118.35335908471654</v>
      </c>
      <c r="AL120" s="35">
        <f t="shared" si="15"/>
        <v>0.41527494415690014</v>
      </c>
      <c r="AO120" s="50"/>
      <c r="AQ120" s="50"/>
    </row>
    <row r="121" spans="1:43" x14ac:dyDescent="0.25">
      <c r="A121" s="19" t="s">
        <v>54</v>
      </c>
      <c r="B121" s="3"/>
      <c r="C121" s="51"/>
      <c r="D121" s="3"/>
      <c r="E121" s="51"/>
      <c r="F121" s="3"/>
      <c r="G121" s="3"/>
      <c r="H121" s="52"/>
      <c r="I121" s="3"/>
      <c r="J121" s="3"/>
      <c r="K121" s="51"/>
      <c r="L121" s="3"/>
      <c r="M121" s="51"/>
      <c r="N121" s="3"/>
      <c r="O121" s="3"/>
      <c r="P121" s="3"/>
      <c r="Q121" s="3"/>
      <c r="R121" s="3"/>
      <c r="S121" s="51"/>
      <c r="T121" s="3"/>
      <c r="U121" s="51"/>
      <c r="V121" s="3"/>
      <c r="W121" s="3"/>
      <c r="X121" s="3"/>
      <c r="Y121" s="3"/>
      <c r="Z121" s="51"/>
      <c r="AA121" s="20"/>
      <c r="AB121" s="51"/>
      <c r="AC121" s="3"/>
      <c r="AD121" s="3"/>
      <c r="AE121" s="3"/>
      <c r="AF121" s="56">
        <v>5.2210049464657944</v>
      </c>
      <c r="AG121" s="54">
        <v>1199.047</v>
      </c>
      <c r="AH121" s="56">
        <v>0.23164788823132668</v>
      </c>
      <c r="AI121" s="55">
        <v>12.185809491134403</v>
      </c>
      <c r="AJ121" s="57">
        <v>1483535.8023357443</v>
      </c>
      <c r="AK121" s="56">
        <v>96.42495342972019</v>
      </c>
      <c r="AL121" s="57">
        <f t="shared" si="15"/>
        <v>0.33833316992884277</v>
      </c>
      <c r="AO121" s="50"/>
      <c r="AQ121" s="50"/>
    </row>
    <row r="122" spans="1:43" x14ac:dyDescent="0.25">
      <c r="A122" s="19" t="s">
        <v>54</v>
      </c>
      <c r="B122" s="3"/>
      <c r="C122" s="51"/>
      <c r="D122" s="3"/>
      <c r="E122" s="51"/>
      <c r="F122" s="3"/>
      <c r="G122" s="3"/>
      <c r="H122" s="52"/>
      <c r="I122" s="3"/>
      <c r="J122" s="3"/>
      <c r="K122" s="51"/>
      <c r="L122" s="3"/>
      <c r="M122" s="51"/>
      <c r="N122" s="3"/>
      <c r="O122" s="3"/>
      <c r="P122" s="3"/>
      <c r="Q122" s="3"/>
      <c r="R122" s="3"/>
      <c r="S122" s="51"/>
      <c r="T122" s="3"/>
      <c r="U122" s="51"/>
      <c r="V122" s="3"/>
      <c r="W122" s="3"/>
      <c r="X122" s="3"/>
      <c r="Y122" s="3"/>
      <c r="Z122" s="51"/>
      <c r="AA122" s="20"/>
      <c r="AB122" s="51"/>
      <c r="AC122" s="3"/>
      <c r="AD122" s="3"/>
      <c r="AE122" s="3"/>
      <c r="AF122" s="56">
        <v>5.2210049464657944</v>
      </c>
      <c r="AG122" s="54">
        <v>1199.047</v>
      </c>
      <c r="AH122" s="56">
        <v>0.23164788823132668</v>
      </c>
      <c r="AI122" s="55">
        <v>12.185809491134403</v>
      </c>
      <c r="AJ122" s="57">
        <v>1483535.8023357443</v>
      </c>
      <c r="AK122" s="56">
        <v>96.42495342972019</v>
      </c>
      <c r="AL122" s="57">
        <f t="shared" si="15"/>
        <v>0.33833316992884277</v>
      </c>
      <c r="AO122" s="50"/>
      <c r="AQ122" s="50"/>
    </row>
    <row r="123" spans="1:43" s="45" customFormat="1" x14ac:dyDescent="0.25">
      <c r="A123" s="48" t="s">
        <v>55</v>
      </c>
      <c r="B123" s="46"/>
      <c r="C123" s="46"/>
      <c r="D123" s="46"/>
      <c r="E123" s="46"/>
      <c r="F123" s="46"/>
      <c r="G123" s="46"/>
      <c r="H123" s="46"/>
      <c r="I123" s="46"/>
      <c r="J123" s="46"/>
      <c r="K123" s="51"/>
      <c r="L123" s="46"/>
      <c r="M123" s="51"/>
      <c r="N123" s="46"/>
      <c r="O123" s="46"/>
      <c r="P123" s="46"/>
      <c r="Q123" s="46"/>
      <c r="R123" s="46"/>
      <c r="S123" s="51"/>
      <c r="T123" s="46"/>
      <c r="U123" s="51"/>
      <c r="V123" s="46"/>
      <c r="W123" s="46"/>
      <c r="X123" s="46"/>
      <c r="Y123" s="46"/>
      <c r="Z123" s="51"/>
      <c r="AA123" s="46"/>
      <c r="AB123" s="51"/>
      <c r="AC123" s="46"/>
      <c r="AD123" s="46"/>
      <c r="AE123" s="46"/>
      <c r="AF123" s="56">
        <v>6.5868472934234612</v>
      </c>
      <c r="AG123" s="54">
        <v>1512.7239999999999</v>
      </c>
      <c r="AH123" s="56">
        <v>0.20925319821482069</v>
      </c>
      <c r="AI123" s="55">
        <v>17.520444656820381</v>
      </c>
      <c r="AJ123" s="57">
        <v>1871636.5689189297</v>
      </c>
      <c r="AK123" s="56">
        <v>85.116131620452535</v>
      </c>
      <c r="AL123" s="57">
        <f t="shared" si="15"/>
        <v>0.2986530934050966</v>
      </c>
      <c r="AO123" s="50"/>
      <c r="AQ123" s="50"/>
    </row>
    <row r="124" spans="1:43" s="45" customFormat="1" x14ac:dyDescent="0.25">
      <c r="A124" s="48" t="s">
        <v>55</v>
      </c>
      <c r="B124" s="46"/>
      <c r="C124" s="46"/>
      <c r="D124" s="46"/>
      <c r="E124" s="46"/>
      <c r="F124" s="46"/>
      <c r="G124" s="46"/>
      <c r="H124" s="46"/>
      <c r="I124" s="46"/>
      <c r="J124" s="46"/>
      <c r="K124" s="51"/>
      <c r="L124" s="46"/>
      <c r="M124" s="51"/>
      <c r="N124" s="46"/>
      <c r="O124" s="46"/>
      <c r="P124" s="46"/>
      <c r="Q124" s="46"/>
      <c r="R124" s="46"/>
      <c r="S124" s="51"/>
      <c r="T124" s="46"/>
      <c r="U124" s="51"/>
      <c r="V124" s="46"/>
      <c r="W124" s="46"/>
      <c r="X124" s="46"/>
      <c r="Y124" s="46"/>
      <c r="Z124" s="51"/>
      <c r="AA124" s="46"/>
      <c r="AB124" s="51"/>
      <c r="AC124" s="46"/>
      <c r="AD124" s="46"/>
      <c r="AE124" s="46"/>
      <c r="AF124" s="56">
        <v>6.5868472934234612</v>
      </c>
      <c r="AG124" s="54">
        <v>1512.7239999999999</v>
      </c>
      <c r="AH124" s="56">
        <v>0.20925319821482069</v>
      </c>
      <c r="AI124" s="55">
        <v>17.520444656820381</v>
      </c>
      <c r="AJ124" s="57">
        <v>1871636.5689189297</v>
      </c>
      <c r="AK124" s="56">
        <v>85.116131620452535</v>
      </c>
      <c r="AL124" s="57">
        <f t="shared" si="15"/>
        <v>0.2986530934050966</v>
      </c>
      <c r="AO124" s="50"/>
      <c r="AQ124" s="50"/>
    </row>
    <row r="125" spans="1:43" s="45" customFormat="1" x14ac:dyDescent="0.25">
      <c r="A125" s="48" t="s">
        <v>55</v>
      </c>
      <c r="B125" s="46"/>
      <c r="C125" s="46"/>
      <c r="D125" s="46"/>
      <c r="E125" s="46"/>
      <c r="F125" s="46"/>
      <c r="G125" s="46"/>
      <c r="H125" s="46"/>
      <c r="I125" s="46"/>
      <c r="J125" s="46"/>
      <c r="K125" s="51"/>
      <c r="L125" s="46"/>
      <c r="M125" s="51"/>
      <c r="N125" s="46"/>
      <c r="O125" s="46"/>
      <c r="P125" s="46"/>
      <c r="Q125" s="46"/>
      <c r="R125" s="46"/>
      <c r="S125" s="51"/>
      <c r="T125" s="46"/>
      <c r="U125" s="51"/>
      <c r="V125" s="46"/>
      <c r="W125" s="46"/>
      <c r="X125" s="46"/>
      <c r="Y125" s="46"/>
      <c r="Z125" s="51"/>
      <c r="AA125" s="46"/>
      <c r="AB125" s="51"/>
      <c r="AC125" s="46"/>
      <c r="AD125" s="46"/>
      <c r="AE125" s="46"/>
      <c r="AF125" s="46"/>
      <c r="AG125" s="51"/>
      <c r="AH125" s="46"/>
      <c r="AI125" s="50"/>
      <c r="AK125" s="46"/>
      <c r="AO125" s="50"/>
      <c r="AQ125" s="50"/>
    </row>
    <row r="126" spans="1:43" s="45" customFormat="1" x14ac:dyDescent="0.25">
      <c r="A126" s="48" t="s">
        <v>55</v>
      </c>
      <c r="B126" s="46"/>
      <c r="C126" s="46"/>
      <c r="D126" s="46"/>
      <c r="E126" s="46"/>
      <c r="F126" s="46"/>
      <c r="G126" s="46"/>
      <c r="H126" s="46"/>
      <c r="I126" s="46"/>
      <c r="J126" s="46"/>
      <c r="K126" s="51"/>
      <c r="L126" s="46"/>
      <c r="M126" s="51"/>
      <c r="N126" s="46"/>
      <c r="O126" s="46"/>
      <c r="P126" s="46"/>
      <c r="Q126" s="46"/>
      <c r="R126" s="46"/>
      <c r="S126" s="51"/>
      <c r="T126" s="46"/>
      <c r="U126" s="51"/>
      <c r="V126" s="46"/>
      <c r="W126" s="46"/>
      <c r="X126" s="46"/>
      <c r="Y126" s="46"/>
      <c r="Z126" s="51"/>
      <c r="AA126" s="46"/>
      <c r="AB126" s="51"/>
      <c r="AC126" s="46"/>
      <c r="AD126" s="46"/>
      <c r="AE126" s="46"/>
      <c r="AF126" s="46"/>
      <c r="AG126" s="51"/>
      <c r="AH126" s="46"/>
      <c r="AI126" s="50"/>
      <c r="AK126" s="46"/>
      <c r="AO126" s="50"/>
      <c r="AQ126" s="50"/>
    </row>
    <row r="127" spans="1:43" s="45" customFormat="1" x14ac:dyDescent="0.25">
      <c r="A127" s="48" t="s">
        <v>55</v>
      </c>
      <c r="B127" s="46"/>
      <c r="C127" s="46"/>
      <c r="D127" s="46"/>
      <c r="E127" s="46"/>
      <c r="F127" s="46"/>
      <c r="G127" s="46"/>
      <c r="H127" s="46"/>
      <c r="I127" s="46"/>
      <c r="J127" s="46"/>
      <c r="K127" s="51"/>
      <c r="L127" s="46"/>
      <c r="M127" s="51"/>
      <c r="N127" s="46"/>
      <c r="O127" s="46"/>
      <c r="P127" s="46"/>
      <c r="Q127" s="46"/>
      <c r="R127" s="46"/>
      <c r="S127" s="51"/>
      <c r="T127" s="46"/>
      <c r="U127" s="51"/>
      <c r="V127" s="46"/>
      <c r="W127" s="46"/>
      <c r="X127" s="46"/>
      <c r="Y127" s="46"/>
      <c r="Z127" s="51"/>
      <c r="AA127" s="46"/>
      <c r="AB127" s="51"/>
      <c r="AC127" s="46"/>
      <c r="AD127" s="46"/>
      <c r="AE127" s="46"/>
      <c r="AF127" s="46"/>
      <c r="AG127" s="51"/>
      <c r="AH127" s="46"/>
      <c r="AI127" s="50"/>
      <c r="AK127" s="46"/>
      <c r="AL127" s="46"/>
      <c r="AO127" s="50"/>
      <c r="AQ127" s="50"/>
    </row>
    <row r="128" spans="1:43" x14ac:dyDescent="0.25">
      <c r="A128" s="19" t="s">
        <v>56</v>
      </c>
      <c r="B128" s="3">
        <v>1.2189648122579506</v>
      </c>
      <c r="C128" s="51">
        <v>100.07433942026512</v>
      </c>
      <c r="D128" s="3">
        <v>0.31191407226878448</v>
      </c>
      <c r="E128" s="51">
        <v>1.4959270176248545</v>
      </c>
      <c r="F128" s="3">
        <f t="shared" si="11"/>
        <v>207090.33300972564</v>
      </c>
      <c r="G128" s="3">
        <v>80.242496321839766</v>
      </c>
      <c r="H128" s="52">
        <f t="shared" si="12"/>
        <v>0.4709066685553977</v>
      </c>
      <c r="I128" s="3"/>
      <c r="J128" s="3"/>
      <c r="K128" s="51"/>
      <c r="L128" s="3"/>
      <c r="M128" s="51"/>
      <c r="N128" s="3"/>
      <c r="O128" s="3"/>
      <c r="P128" s="3"/>
      <c r="Q128" s="3"/>
      <c r="R128" s="3"/>
      <c r="S128" s="51"/>
      <c r="T128" s="3"/>
      <c r="U128" s="51"/>
      <c r="V128" s="3"/>
      <c r="W128" s="3"/>
      <c r="X128" s="3"/>
      <c r="Y128" s="3"/>
      <c r="Z128" s="51"/>
      <c r="AA128" s="3"/>
      <c r="AB128" s="51"/>
      <c r="AC128" s="3"/>
      <c r="AD128" s="3"/>
      <c r="AE128" s="3"/>
      <c r="AG128" s="50"/>
      <c r="AI128" s="50"/>
      <c r="AO128" s="50"/>
      <c r="AQ128" s="50"/>
    </row>
    <row r="129" spans="1:43" x14ac:dyDescent="0.25">
      <c r="A129" s="19" t="s">
        <v>56</v>
      </c>
      <c r="B129" s="3">
        <v>3.0185785675326153</v>
      </c>
      <c r="C129" s="51">
        <v>247.8186844248886</v>
      </c>
      <c r="D129" s="3">
        <v>0.22655759162214273</v>
      </c>
      <c r="E129" s="51">
        <v>6.6631054540352856</v>
      </c>
      <c r="F129" s="3">
        <f t="shared" si="11"/>
        <v>512827.30598958896</v>
      </c>
      <c r="G129" s="3">
        <v>56.131735830524718</v>
      </c>
      <c r="H129" s="52">
        <f t="shared" si="12"/>
        <v>0.32941159524955821</v>
      </c>
      <c r="I129" s="3"/>
      <c r="J129" s="3"/>
      <c r="K129" s="51"/>
      <c r="L129" s="3"/>
      <c r="M129" s="51"/>
      <c r="N129" s="3"/>
      <c r="O129" s="3"/>
      <c r="P129" s="3"/>
      <c r="Q129" s="3"/>
      <c r="R129" s="3"/>
      <c r="S129" s="51"/>
      <c r="T129" s="3"/>
      <c r="U129" s="51"/>
      <c r="V129" s="3"/>
      <c r="W129" s="3"/>
      <c r="X129" s="3"/>
      <c r="Y129" s="3"/>
      <c r="Z129" s="51"/>
      <c r="AA129" s="3"/>
      <c r="AB129" s="51"/>
      <c r="AC129" s="3"/>
      <c r="AD129" s="3"/>
      <c r="AE129" s="3"/>
      <c r="AG129" s="50"/>
      <c r="AI129" s="50"/>
      <c r="AO129" s="50"/>
      <c r="AQ129" s="50"/>
    </row>
    <row r="130" spans="1:43" x14ac:dyDescent="0.25">
      <c r="A130" s="19" t="s">
        <v>56</v>
      </c>
      <c r="B130" s="3">
        <v>6.1149548403609497</v>
      </c>
      <c r="C130" s="51">
        <v>502.02438994143608</v>
      </c>
      <c r="D130" s="3">
        <v>0.2222188046534373</v>
      </c>
      <c r="E130" s="51">
        <v>26.820101329594241</v>
      </c>
      <c r="F130" s="3">
        <f t="shared" si="11"/>
        <v>1038871.6897283209</v>
      </c>
      <c r="G130" s="3">
        <v>54.828073543787163</v>
      </c>
      <c r="H130" s="52">
        <f t="shared" si="12"/>
        <v>0.32176099497527677</v>
      </c>
      <c r="I130" s="3"/>
      <c r="J130" s="3"/>
      <c r="K130" s="51"/>
      <c r="L130" s="3"/>
      <c r="M130" s="51"/>
      <c r="N130" s="3"/>
      <c r="O130" s="3"/>
      <c r="P130" s="3"/>
      <c r="Q130" s="3"/>
      <c r="R130" s="3"/>
      <c r="S130" s="51"/>
      <c r="T130" s="3"/>
      <c r="U130" s="51"/>
      <c r="V130" s="3"/>
      <c r="W130" s="3"/>
      <c r="X130" s="3"/>
      <c r="Y130" s="3"/>
      <c r="Z130" s="51"/>
      <c r="AA130" s="3"/>
      <c r="AB130" s="51"/>
      <c r="AC130" s="3"/>
      <c r="AD130" s="3"/>
      <c r="AE130" s="3"/>
      <c r="AG130" s="50"/>
      <c r="AI130" s="50"/>
      <c r="AO130" s="50"/>
      <c r="AQ130" s="50"/>
    </row>
    <row r="131" spans="1:43" x14ac:dyDescent="0.25">
      <c r="A131" s="19" t="s">
        <v>56</v>
      </c>
      <c r="B131" s="3">
        <v>9.1398195598442218</v>
      </c>
      <c r="C131" s="51">
        <v>750.35915366380016</v>
      </c>
      <c r="D131" s="3">
        <v>0.21841689212483392</v>
      </c>
      <c r="E131" s="51">
        <v>58.891764405344581</v>
      </c>
      <c r="F131" s="3">
        <f t="shared" si="11"/>
        <v>1552766.9521410323</v>
      </c>
      <c r="G131" s="3">
        <v>53.679870137908686</v>
      </c>
      <c r="H131" s="52">
        <f t="shared" si="12"/>
        <v>0.31502271207692889</v>
      </c>
      <c r="I131" s="3"/>
      <c r="J131" s="3"/>
      <c r="K131" s="51"/>
      <c r="L131" s="3"/>
      <c r="M131" s="51"/>
      <c r="N131" s="3"/>
      <c r="O131" s="3"/>
      <c r="P131" s="3"/>
      <c r="Q131" s="3"/>
      <c r="R131" s="3"/>
      <c r="S131" s="51"/>
      <c r="T131" s="3"/>
      <c r="U131" s="51"/>
      <c r="V131" s="3"/>
      <c r="W131" s="3"/>
      <c r="X131" s="3"/>
      <c r="Y131" s="3"/>
      <c r="Z131" s="51"/>
      <c r="AA131" s="3"/>
      <c r="AB131" s="51"/>
      <c r="AC131" s="3"/>
      <c r="AD131" s="3"/>
      <c r="AE131" s="3"/>
      <c r="AG131" s="50"/>
      <c r="AI131" s="50"/>
      <c r="AO131" s="50"/>
      <c r="AQ131" s="50"/>
    </row>
    <row r="132" spans="1:43" x14ac:dyDescent="0.25">
      <c r="A132" s="19" t="s">
        <v>56</v>
      </c>
      <c r="B132" s="3">
        <v>12.238162774537612</v>
      </c>
      <c r="C132" s="51">
        <v>1004.726340796424</v>
      </c>
      <c r="D132" s="3">
        <v>0.21119604813515175</v>
      </c>
      <c r="E132" s="51">
        <v>102.09661352693148</v>
      </c>
      <c r="F132" s="3">
        <f t="shared" si="11"/>
        <v>2079145.5002803681</v>
      </c>
      <c r="G132" s="3">
        <v>51.484415398137813</v>
      </c>
      <c r="H132" s="52">
        <f t="shared" si="12"/>
        <v>0.30213858801724069</v>
      </c>
      <c r="I132" s="3"/>
      <c r="J132" s="3"/>
      <c r="K132" s="51"/>
      <c r="L132" s="3"/>
      <c r="M132" s="51"/>
      <c r="N132" s="3"/>
      <c r="O132" s="3"/>
      <c r="P132" s="3"/>
      <c r="Q132" s="3"/>
      <c r="R132" s="3"/>
      <c r="S132" s="51"/>
      <c r="T132" s="3"/>
      <c r="U132" s="51"/>
      <c r="V132" s="3"/>
      <c r="W132" s="3"/>
      <c r="X132" s="3"/>
      <c r="Y132" s="3"/>
      <c r="Z132" s="51"/>
      <c r="AA132" s="3"/>
      <c r="AB132" s="51"/>
      <c r="AC132" s="3"/>
      <c r="AD132" s="3"/>
      <c r="AE132" s="3"/>
      <c r="AG132" s="50"/>
      <c r="AI132" s="50"/>
      <c r="AO132" s="50"/>
      <c r="AQ132" s="50"/>
    </row>
    <row r="133" spans="1:43" s="45" customFormat="1" x14ac:dyDescent="0.25">
      <c r="A133" s="48" t="s">
        <v>57</v>
      </c>
      <c r="B133" s="46">
        <v>0.72982030271067866</v>
      </c>
      <c r="C133" s="46">
        <v>59.91664726890702</v>
      </c>
      <c r="D133" s="46">
        <v>0.6264009682899081</v>
      </c>
      <c r="E133" s="46">
        <v>1.0769050187405576</v>
      </c>
      <c r="F133" s="46">
        <f t="shared" ref="F133:F137" si="19">B133*170.4/1000/0.000001003</f>
        <v>123989.41134785609</v>
      </c>
      <c r="G133" s="46">
        <v>147.20529540553403</v>
      </c>
      <c r="H133" s="46">
        <f t="shared" ref="H133:H137" si="20">G133/170.4</f>
        <v>0.86388084158177247</v>
      </c>
      <c r="I133" s="46"/>
      <c r="J133" s="46"/>
      <c r="K133" s="51"/>
      <c r="L133" s="46"/>
      <c r="M133" s="51"/>
      <c r="N133" s="46"/>
      <c r="O133" s="46"/>
      <c r="P133" s="46"/>
      <c r="Q133" s="46"/>
      <c r="R133" s="46"/>
      <c r="S133" s="51"/>
      <c r="T133" s="46"/>
      <c r="U133" s="51"/>
      <c r="V133" s="46"/>
      <c r="W133" s="46"/>
      <c r="X133" s="46"/>
      <c r="Y133" s="46"/>
      <c r="Z133" s="51"/>
      <c r="AA133" s="46"/>
      <c r="AB133" s="51"/>
      <c r="AC133" s="46"/>
      <c r="AD133" s="46"/>
      <c r="AE133" s="46"/>
      <c r="AG133" s="50"/>
      <c r="AI133" s="50"/>
      <c r="AO133" s="50"/>
      <c r="AQ133" s="50"/>
    </row>
    <row r="134" spans="1:43" s="45" customFormat="1" x14ac:dyDescent="0.25">
      <c r="A134" s="48" t="s">
        <v>57</v>
      </c>
      <c r="B134" s="46">
        <v>2.5805387082365505</v>
      </c>
      <c r="C134" s="46">
        <v>211.85657205053803</v>
      </c>
      <c r="D134" s="46">
        <v>0.4858390102056474</v>
      </c>
      <c r="E134" s="46">
        <v>10.44254218070259</v>
      </c>
      <c r="F134" s="46">
        <f t="shared" si="19"/>
        <v>438408.57017298928</v>
      </c>
      <c r="G134" s="46">
        <v>120.87412845259287</v>
      </c>
      <c r="H134" s="46">
        <f t="shared" si="20"/>
        <v>0.70935521392366707</v>
      </c>
      <c r="I134" s="46"/>
      <c r="J134" s="46"/>
      <c r="K134" s="51"/>
      <c r="L134" s="46"/>
      <c r="M134" s="51"/>
      <c r="N134" s="46"/>
      <c r="O134" s="46"/>
      <c r="P134" s="46"/>
      <c r="Q134" s="46"/>
      <c r="R134" s="46"/>
      <c r="S134" s="51"/>
      <c r="T134" s="46"/>
      <c r="U134" s="51"/>
      <c r="V134" s="46"/>
      <c r="W134" s="46"/>
      <c r="X134" s="46"/>
      <c r="Y134" s="46"/>
      <c r="Z134" s="51"/>
      <c r="AA134" s="46"/>
      <c r="AB134" s="51"/>
      <c r="AC134" s="46"/>
      <c r="AD134" s="46"/>
      <c r="AE134" s="46"/>
      <c r="AG134" s="50"/>
      <c r="AI134" s="50"/>
      <c r="AO134" s="50"/>
      <c r="AQ134" s="50"/>
    </row>
    <row r="135" spans="1:43" s="45" customFormat="1" x14ac:dyDescent="0.25">
      <c r="A135" s="48" t="s">
        <v>57</v>
      </c>
      <c r="B135" s="46">
        <v>4.9025596693939697</v>
      </c>
      <c r="C135" s="46">
        <v>402.48940367214846</v>
      </c>
      <c r="D135" s="46">
        <v>0.46377467589357713</v>
      </c>
      <c r="E135" s="46">
        <v>35.978736360354162</v>
      </c>
      <c r="F135" s="46">
        <f t="shared" si="19"/>
        <v>832897.47523901542</v>
      </c>
      <c r="G135" s="46">
        <v>116.27002057456612</v>
      </c>
      <c r="H135" s="46">
        <f t="shared" si="20"/>
        <v>0.68233580149393258</v>
      </c>
      <c r="I135" s="46"/>
      <c r="J135" s="46"/>
      <c r="K135" s="51"/>
      <c r="L135" s="46"/>
      <c r="M135" s="51"/>
      <c r="N135" s="46"/>
      <c r="O135" s="46"/>
      <c r="P135" s="46"/>
      <c r="Q135" s="46"/>
      <c r="R135" s="46"/>
      <c r="S135" s="51"/>
      <c r="T135" s="46"/>
      <c r="U135" s="51"/>
      <c r="V135" s="46"/>
      <c r="W135" s="46"/>
      <c r="X135" s="46"/>
      <c r="Y135" s="46"/>
      <c r="Z135" s="51"/>
      <c r="AA135" s="46"/>
      <c r="AB135" s="51"/>
      <c r="AC135" s="46"/>
      <c r="AD135" s="46"/>
      <c r="AE135" s="46"/>
      <c r="AG135" s="50"/>
      <c r="AI135" s="50"/>
      <c r="AO135" s="50"/>
      <c r="AQ135" s="50"/>
    </row>
    <row r="136" spans="1:43" s="45" customFormat="1" x14ac:dyDescent="0.25">
      <c r="A136" s="48" t="s">
        <v>57</v>
      </c>
      <c r="B136" s="46">
        <v>6.6905363861735552</v>
      </c>
      <c r="C136" s="46">
        <v>549.27837332180491</v>
      </c>
      <c r="D136" s="46">
        <v>0.45819344830110503</v>
      </c>
      <c r="E136" s="46">
        <v>66.200893011657925</v>
      </c>
      <c r="F136" s="46">
        <f t="shared" si="19"/>
        <v>1136657.4279202132</v>
      </c>
      <c r="G136" s="46">
        <v>115.08259304818054</v>
      </c>
      <c r="H136" s="46">
        <f t="shared" si="20"/>
        <v>0.6753673300949562</v>
      </c>
      <c r="I136" s="46"/>
      <c r="J136" s="46"/>
      <c r="K136" s="51"/>
      <c r="L136" s="46"/>
      <c r="M136" s="51"/>
      <c r="N136" s="46"/>
      <c r="O136" s="46"/>
      <c r="P136" s="46"/>
      <c r="Q136" s="46"/>
      <c r="R136" s="46"/>
      <c r="S136" s="51"/>
      <c r="T136" s="46"/>
      <c r="U136" s="51"/>
      <c r="V136" s="46"/>
      <c r="W136" s="46"/>
      <c r="X136" s="46"/>
      <c r="Y136" s="46"/>
      <c r="Z136" s="51"/>
      <c r="AA136" s="46"/>
      <c r="AB136" s="51"/>
      <c r="AC136" s="46"/>
      <c r="AD136" s="46"/>
      <c r="AE136" s="46"/>
      <c r="AG136" s="50"/>
      <c r="AI136" s="50"/>
      <c r="AO136" s="50"/>
      <c r="AQ136" s="50"/>
    </row>
    <row r="137" spans="1:43" s="45" customFormat="1" x14ac:dyDescent="0.25">
      <c r="A137" s="48" t="s">
        <v>57</v>
      </c>
      <c r="B137" s="46">
        <v>8.4662666870847882</v>
      </c>
      <c r="C137" s="46">
        <v>695.06193906975147</v>
      </c>
      <c r="D137" s="46">
        <v>0.45305590206039664</v>
      </c>
      <c r="E137" s="46">
        <v>104.81628928742016</v>
      </c>
      <c r="F137" s="46">
        <f t="shared" si="19"/>
        <v>1438336.8329803071</v>
      </c>
      <c r="G137" s="46">
        <v>113.9812252651372</v>
      </c>
      <c r="H137" s="46">
        <f t="shared" si="20"/>
        <v>0.66890390413812906</v>
      </c>
      <c r="I137" s="46"/>
      <c r="J137" s="46"/>
      <c r="K137" s="51"/>
      <c r="L137" s="46"/>
      <c r="M137" s="51"/>
      <c r="N137" s="46"/>
      <c r="O137" s="46"/>
      <c r="P137" s="46"/>
      <c r="Q137" s="46"/>
      <c r="R137" s="46"/>
      <c r="S137" s="51"/>
      <c r="T137" s="46"/>
      <c r="U137" s="51"/>
      <c r="V137" s="46"/>
      <c r="W137" s="46"/>
      <c r="X137" s="46"/>
      <c r="Y137" s="46"/>
      <c r="Z137" s="51"/>
      <c r="AA137" s="46"/>
      <c r="AB137" s="51"/>
      <c r="AC137" s="46"/>
      <c r="AD137" s="46"/>
      <c r="AE137" s="46"/>
      <c r="AG137" s="50"/>
      <c r="AI137" s="50"/>
      <c r="AO137" s="50"/>
      <c r="AQ137" s="50"/>
    </row>
    <row r="138" spans="1:43" x14ac:dyDescent="0.25">
      <c r="B138" s="3"/>
      <c r="C138" s="3"/>
      <c r="D138" s="3"/>
      <c r="E138" s="3"/>
      <c r="F138" s="3"/>
      <c r="G138" s="3"/>
      <c r="H138" s="3"/>
      <c r="I138" s="3"/>
      <c r="J138" s="3"/>
      <c r="K138" s="3"/>
      <c r="L138" s="3"/>
      <c r="M138" s="3"/>
      <c r="N138" s="3"/>
      <c r="O138" s="3"/>
      <c r="P138" s="3"/>
      <c r="Q138" s="3"/>
      <c r="R138" s="3"/>
      <c r="S138" s="3"/>
      <c r="T138" s="3"/>
      <c r="U138" s="3"/>
      <c r="V138" s="3"/>
      <c r="W138" s="3"/>
      <c r="X138" s="3"/>
      <c r="Y138" s="3"/>
      <c r="Z138" s="3"/>
      <c r="AA138" s="3"/>
      <c r="AB138" s="3"/>
      <c r="AC138" s="3"/>
      <c r="AD138" s="3"/>
      <c r="AE138" s="3"/>
    </row>
    <row r="139" spans="1:43" x14ac:dyDescent="0.25">
      <c r="B139" s="3"/>
      <c r="C139" s="3"/>
      <c r="D139" s="3"/>
      <c r="E139" s="3"/>
      <c r="F139" s="3"/>
      <c r="G139" s="3"/>
      <c r="H139" s="3"/>
      <c r="I139" s="3"/>
      <c r="J139" s="3"/>
      <c r="K139" s="3"/>
      <c r="L139" s="3"/>
      <c r="M139" s="3"/>
      <c r="N139" s="3"/>
      <c r="O139" s="3"/>
      <c r="P139" s="3"/>
      <c r="Q139" s="3"/>
      <c r="R139" s="3"/>
      <c r="S139" s="3"/>
      <c r="T139" s="3"/>
      <c r="U139" s="3"/>
      <c r="V139" s="3"/>
      <c r="W139" s="3"/>
      <c r="X139" s="3"/>
      <c r="Y139" s="3"/>
      <c r="Z139" s="3"/>
      <c r="AA139" s="3"/>
      <c r="AB139" s="3"/>
      <c r="AC139" s="3"/>
      <c r="AD139" s="3"/>
      <c r="AE139" s="3"/>
    </row>
    <row r="140" spans="1:43" x14ac:dyDescent="0.25">
      <c r="B140" s="3"/>
      <c r="C140" s="3"/>
      <c r="D140" s="3"/>
      <c r="E140" s="3"/>
      <c r="F140" s="3"/>
      <c r="G140" s="3"/>
      <c r="H140" s="3"/>
      <c r="I140" s="3"/>
      <c r="J140" s="3"/>
      <c r="K140" s="3"/>
      <c r="L140" s="3"/>
      <c r="M140" s="3"/>
      <c r="N140" s="3"/>
      <c r="O140" s="3"/>
      <c r="P140" s="3"/>
      <c r="Q140" s="3"/>
      <c r="R140" s="3"/>
      <c r="S140" s="3"/>
      <c r="T140" s="3"/>
      <c r="U140" s="3"/>
      <c r="V140" s="3"/>
      <c r="W140" s="3"/>
      <c r="X140" s="3"/>
      <c r="Y140" s="3"/>
      <c r="Z140" s="3"/>
      <c r="AA140" s="3"/>
      <c r="AB140" s="3"/>
      <c r="AC140" s="3"/>
      <c r="AD140" s="3"/>
      <c r="AE140" s="3"/>
    </row>
    <row r="141" spans="1:43" x14ac:dyDescent="0.25">
      <c r="B141" s="3"/>
      <c r="C141" s="3"/>
      <c r="D141" s="3"/>
      <c r="E141" s="3"/>
      <c r="F141" s="3"/>
      <c r="G141" s="3"/>
      <c r="H141" s="3"/>
      <c r="I141" s="3"/>
      <c r="J141" s="3"/>
      <c r="K141" s="3"/>
      <c r="L141" s="3"/>
      <c r="M141" s="3"/>
      <c r="N141" s="3"/>
      <c r="O141" s="3"/>
      <c r="P141" s="3"/>
      <c r="Q141" s="3"/>
      <c r="R141" s="3"/>
      <c r="S141" s="3"/>
      <c r="T141" s="3"/>
      <c r="U141" s="3"/>
      <c r="V141" s="3"/>
      <c r="W141" s="3"/>
      <c r="X141" s="3"/>
      <c r="Y141" s="3"/>
      <c r="Z141" s="3"/>
      <c r="AA141" s="3"/>
      <c r="AB141" s="3"/>
      <c r="AC141" s="3"/>
      <c r="AD141" s="3"/>
      <c r="AE141" s="3"/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Q103"/>
  <sheetViews>
    <sheetView topLeftCell="A25" zoomScale="85" zoomScaleNormal="85" workbookViewId="0">
      <selection activeCell="J50" sqref="J50"/>
    </sheetView>
  </sheetViews>
  <sheetFormatPr baseColWidth="10" defaultRowHeight="12.75" x14ac:dyDescent="0.2"/>
  <cols>
    <col min="1" max="1" width="11.42578125" style="1"/>
    <col min="2" max="2" width="19.5703125" style="1" customWidth="1"/>
    <col min="3" max="6" width="11.42578125" style="1"/>
    <col min="7" max="7" width="12" style="1" bestFit="1" customWidth="1"/>
    <col min="8" max="16384" width="11.42578125" style="1"/>
  </cols>
  <sheetData>
    <row r="1" spans="1:14" x14ac:dyDescent="0.2">
      <c r="B1" s="1" t="s">
        <v>0</v>
      </c>
      <c r="C1" s="1" t="s">
        <v>1</v>
      </c>
      <c r="D1" s="1" t="s">
        <v>2</v>
      </c>
      <c r="E1" s="1" t="s">
        <v>3</v>
      </c>
      <c r="F1" s="1" t="s">
        <v>4</v>
      </c>
      <c r="G1" s="1" t="s">
        <v>5</v>
      </c>
    </row>
    <row r="2" spans="1:14" x14ac:dyDescent="0.2">
      <c r="A2" s="1" t="s">
        <v>59</v>
      </c>
      <c r="B2" s="1">
        <f>F2*C2</f>
        <v>7.0173362404153505E-2</v>
      </c>
      <c r="C2" s="1">
        <v>1.1000000000000001</v>
      </c>
      <c r="D2" s="1">
        <v>9.8066499999999994</v>
      </c>
      <c r="E2" s="1">
        <v>0.28499999999999998</v>
      </c>
      <c r="F2" s="1">
        <f>PI()*E2*E2/4</f>
        <v>6.3793965821957732E-2</v>
      </c>
      <c r="G2" s="1">
        <v>1.003E-6</v>
      </c>
    </row>
    <row r="3" spans="1:14" x14ac:dyDescent="0.2">
      <c r="A3" s="1" t="s">
        <v>87</v>
      </c>
      <c r="B3" s="1">
        <f t="shared" ref="B3:B4" si="0">F3*C3</f>
        <v>4.4204630803944302E-2</v>
      </c>
      <c r="C3" s="1">
        <v>1.1000000000000001</v>
      </c>
      <c r="D3" s="1">
        <v>9.8066499999999994</v>
      </c>
      <c r="E3" s="1">
        <v>0.22619999999999998</v>
      </c>
      <c r="F3" s="1">
        <f t="shared" ref="F3:F4" si="1">PI()*E3*E3/4</f>
        <v>4.0186028003585728E-2</v>
      </c>
      <c r="G3" s="1">
        <v>1.003E-6</v>
      </c>
    </row>
    <row r="4" spans="1:14" x14ac:dyDescent="0.2">
      <c r="A4" s="1" t="s">
        <v>84</v>
      </c>
      <c r="B4" s="1">
        <f t="shared" si="0"/>
        <v>2.5085441409725903E-2</v>
      </c>
      <c r="C4" s="1">
        <v>1.1000000000000001</v>
      </c>
      <c r="D4" s="1">
        <v>9.8066499999999994</v>
      </c>
      <c r="E4" s="1">
        <v>0.1704</v>
      </c>
      <c r="F4" s="1">
        <f t="shared" si="1"/>
        <v>2.2804946736114454E-2</v>
      </c>
      <c r="G4" s="1">
        <v>1.003E-6</v>
      </c>
    </row>
    <row r="5" spans="1:14" ht="15" x14ac:dyDescent="0.25">
      <c r="B5"/>
      <c r="C5"/>
      <c r="D5"/>
      <c r="E5"/>
      <c r="F5"/>
      <c r="G5"/>
      <c r="H5"/>
      <c r="I5"/>
      <c r="J5" t="s">
        <v>7</v>
      </c>
      <c r="K5" t="s">
        <v>74</v>
      </c>
      <c r="L5"/>
    </row>
    <row r="6" spans="1:14" ht="15" x14ac:dyDescent="0.25">
      <c r="B6"/>
      <c r="C6"/>
      <c r="D6"/>
      <c r="E6"/>
      <c r="F6"/>
      <c r="G6"/>
      <c r="H6"/>
      <c r="I6"/>
      <c r="J6"/>
      <c r="K6" t="s">
        <v>75</v>
      </c>
      <c r="L6"/>
    </row>
    <row r="7" spans="1:14" ht="15" x14ac:dyDescent="0.25">
      <c r="B7" s="35" t="s">
        <v>86</v>
      </c>
      <c r="C7"/>
      <c r="D7"/>
      <c r="E7"/>
      <c r="F7"/>
      <c r="G7" t="s">
        <v>8</v>
      </c>
      <c r="H7" s="1" t="s">
        <v>85</v>
      </c>
      <c r="I7" t="s">
        <v>9</v>
      </c>
      <c r="J7" t="s">
        <v>10</v>
      </c>
      <c r="K7" t="s">
        <v>72</v>
      </c>
      <c r="L7" t="s">
        <v>73</v>
      </c>
      <c r="M7" s="1" t="s">
        <v>83</v>
      </c>
      <c r="N7" s="1" t="s">
        <v>89</v>
      </c>
    </row>
    <row r="8" spans="1:14" ht="15" x14ac:dyDescent="0.25">
      <c r="B8" t="s">
        <v>11</v>
      </c>
      <c r="C8"/>
      <c r="D8"/>
      <c r="E8" t="s">
        <v>12</v>
      </c>
      <c r="F8" t="s">
        <v>13</v>
      </c>
      <c r="G8" t="s">
        <v>14</v>
      </c>
      <c r="I8"/>
      <c r="J8"/>
      <c r="K8"/>
      <c r="L8"/>
    </row>
    <row r="9" spans="1:14" ht="15" x14ac:dyDescent="0.25">
      <c r="B9" t="s">
        <v>15</v>
      </c>
      <c r="C9">
        <v>651</v>
      </c>
      <c r="D9"/>
      <c r="E9" s="27">
        <v>25</v>
      </c>
      <c r="F9" s="27">
        <v>40</v>
      </c>
      <c r="G9" s="2">
        <f>(31*(C$11-15))*C$16*F9</f>
        <v>373975.18948332896</v>
      </c>
      <c r="H9" s="10">
        <f>G9/100^3</f>
        <v>0.37397518948332897</v>
      </c>
      <c r="I9" s="3">
        <f t="shared" ref="I9:I17" si="2">(G9/(1000)^3)/B$2*100</f>
        <v>0.53293041215478887</v>
      </c>
      <c r="J9" s="4">
        <f>(C$10*E9/100*C$12/1000)/(2*PI()*E$2/2)*100</f>
        <v>6.924636120489482</v>
      </c>
      <c r="K9" s="4">
        <v>31.315724121364816</v>
      </c>
      <c r="L9" s="4">
        <v>3.2348481202637149</v>
      </c>
      <c r="M9" s="11">
        <v>10.329788663761969</v>
      </c>
      <c r="N9" s="11">
        <f>K9/285</f>
        <v>0.1098797337591748</v>
      </c>
    </row>
    <row r="10" spans="1:14" ht="15" x14ac:dyDescent="0.25">
      <c r="B10" t="s">
        <v>16</v>
      </c>
      <c r="C10">
        <v>31</v>
      </c>
      <c r="D10"/>
      <c r="E10" s="28">
        <v>25</v>
      </c>
      <c r="F10" s="24">
        <v>30</v>
      </c>
      <c r="G10" s="29">
        <f t="shared" ref="G10:G11" si="3">(31*(C$11-15))*C$16*F10</f>
        <v>280481.39211249672</v>
      </c>
      <c r="H10" s="33">
        <f t="shared" ref="H10:H17" si="4">G10/100^3</f>
        <v>0.28048139211249673</v>
      </c>
      <c r="I10" s="30">
        <f t="shared" si="2"/>
        <v>0.39969780911609165</v>
      </c>
      <c r="J10" s="4">
        <f t="shared" ref="J10:J17" si="5">(C$10*E10/100*C$12/1000)/(2*PI()*E$2/2)*100</f>
        <v>6.924636120489482</v>
      </c>
      <c r="K10" s="4">
        <v>12.505965328412445</v>
      </c>
      <c r="L10" s="4">
        <v>2.9351127098207774</v>
      </c>
      <c r="M10" s="11">
        <v>23.469701320476727</v>
      </c>
      <c r="N10" s="11">
        <v>4.3880580099692791E-2</v>
      </c>
    </row>
    <row r="11" spans="1:14" ht="15" x14ac:dyDescent="0.25">
      <c r="B11" t="s">
        <v>17</v>
      </c>
      <c r="C11">
        <v>21</v>
      </c>
      <c r="D11">
        <f>C11*C10</f>
        <v>651</v>
      </c>
      <c r="E11" s="27">
        <v>25</v>
      </c>
      <c r="F11" s="27">
        <v>20</v>
      </c>
      <c r="G11" s="2">
        <f t="shared" si="3"/>
        <v>186987.59474166448</v>
      </c>
      <c r="H11" s="10">
        <f t="shared" si="4"/>
        <v>0.18698759474166449</v>
      </c>
      <c r="I11" s="3">
        <f t="shared" si="2"/>
        <v>0.26646520607739443</v>
      </c>
      <c r="J11" s="4">
        <f t="shared" si="5"/>
        <v>6.924636120489482</v>
      </c>
      <c r="K11" s="4"/>
      <c r="L11" s="4"/>
      <c r="M11" s="11"/>
      <c r="N11" s="11"/>
    </row>
    <row r="12" spans="1:14" ht="15" x14ac:dyDescent="0.25">
      <c r="B12" t="s">
        <v>18</v>
      </c>
      <c r="C12">
        <v>8</v>
      </c>
      <c r="D12" t="s">
        <v>19</v>
      </c>
      <c r="E12" s="27">
        <v>50</v>
      </c>
      <c r="F12" s="27">
        <v>40</v>
      </c>
      <c r="G12" s="2">
        <f>(31*(C$11-10))*C$16*F12</f>
        <v>685621.18071943638</v>
      </c>
      <c r="H12" s="10">
        <f t="shared" si="4"/>
        <v>0.68562118071943634</v>
      </c>
      <c r="I12" s="3">
        <f t="shared" si="2"/>
        <v>0.97703908895044622</v>
      </c>
      <c r="J12" s="4">
        <f t="shared" si="5"/>
        <v>13.849272240978964</v>
      </c>
      <c r="K12" s="4">
        <v>62.709979684593769</v>
      </c>
      <c r="L12" s="4">
        <v>3.1540582190276925</v>
      </c>
      <c r="M12" s="11">
        <v>5.0295953449376789</v>
      </c>
      <c r="N12" s="11">
        <f t="shared" ref="N12:N15" si="6">K12/285</f>
        <v>0.22003501643717113</v>
      </c>
    </row>
    <row r="13" spans="1:14" ht="15" x14ac:dyDescent="0.25">
      <c r="B13" t="s">
        <v>20</v>
      </c>
      <c r="C13">
        <f>E2*1000</f>
        <v>285</v>
      </c>
      <c r="D13" t="s">
        <v>19</v>
      </c>
      <c r="E13" s="24">
        <v>50</v>
      </c>
      <c r="F13" s="24">
        <v>30</v>
      </c>
      <c r="G13" s="2">
        <f t="shared" ref="G13:G14" si="7">(31*(C$11-10))*C$16*F13</f>
        <v>514215.88553957728</v>
      </c>
      <c r="H13" s="10">
        <f t="shared" si="4"/>
        <v>0.51421588553957731</v>
      </c>
      <c r="I13" s="3">
        <f t="shared" si="2"/>
        <v>0.73277931671283469</v>
      </c>
      <c r="J13" s="4">
        <f t="shared" si="5"/>
        <v>13.849272240978964</v>
      </c>
      <c r="K13" s="4">
        <v>30.344864208447888</v>
      </c>
      <c r="L13" s="4">
        <v>3.4670558032409158</v>
      </c>
      <c r="M13" s="11">
        <v>11.425511017036291</v>
      </c>
      <c r="N13" s="11">
        <v>0.10647320774893995</v>
      </c>
    </row>
    <row r="14" spans="1:14" ht="15" x14ac:dyDescent="0.25">
      <c r="B14" t="s">
        <v>21</v>
      </c>
      <c r="C14" s="3">
        <f>2*PI()*C13/2</f>
        <v>895.35390627309107</v>
      </c>
      <c r="D14" t="s">
        <v>19</v>
      </c>
      <c r="E14" s="27">
        <v>50</v>
      </c>
      <c r="F14" s="27">
        <v>20</v>
      </c>
      <c r="G14" s="2">
        <f t="shared" si="7"/>
        <v>342810.59035971819</v>
      </c>
      <c r="H14" s="10">
        <f t="shared" si="4"/>
        <v>0.34281059035971817</v>
      </c>
      <c r="I14" s="3">
        <f t="shared" si="2"/>
        <v>0.48851954447522311</v>
      </c>
      <c r="J14" s="4">
        <f t="shared" si="5"/>
        <v>13.849272240978964</v>
      </c>
      <c r="K14" s="4"/>
      <c r="L14" s="4"/>
      <c r="M14" s="11"/>
      <c r="N14" s="11"/>
    </row>
    <row r="15" spans="1:14" ht="15" x14ac:dyDescent="0.25">
      <c r="B15" t="s">
        <v>22</v>
      </c>
      <c r="C15" s="3">
        <f>C14/C10</f>
        <v>28.882384073325518</v>
      </c>
      <c r="D15" t="s">
        <v>19</v>
      </c>
      <c r="E15" s="27">
        <v>75</v>
      </c>
      <c r="F15" s="27">
        <v>40</v>
      </c>
      <c r="G15" s="2">
        <f>(31*(C$11-5))*C$16*F15</f>
        <v>997267.17195554392</v>
      </c>
      <c r="H15" s="10">
        <f t="shared" si="4"/>
        <v>0.99726717195554393</v>
      </c>
      <c r="I15" s="3">
        <f t="shared" si="2"/>
        <v>1.4211477657461038</v>
      </c>
      <c r="J15" s="4">
        <f t="shared" si="5"/>
        <v>20.773908361468447</v>
      </c>
      <c r="K15" s="4">
        <v>90.77054252508637</v>
      </c>
      <c r="L15" s="4">
        <v>6.5291513157981917</v>
      </c>
      <c r="M15" s="11">
        <v>7.193028855141768</v>
      </c>
      <c r="N15" s="11">
        <f t="shared" si="6"/>
        <v>0.31849313166696974</v>
      </c>
    </row>
    <row r="16" spans="1:14" ht="15" x14ac:dyDescent="0.25">
      <c r="B16" t="s">
        <v>23</v>
      </c>
      <c r="C16" s="3">
        <f>PI()*(C12/2)^2</f>
        <v>50.26548245743669</v>
      </c>
      <c r="D16" t="s">
        <v>24</v>
      </c>
      <c r="E16" s="24">
        <v>75</v>
      </c>
      <c r="F16" s="24">
        <v>30</v>
      </c>
      <c r="G16" s="2">
        <f t="shared" ref="G16:G17" si="8">(31*(C$11-5))*C$16*F16</f>
        <v>747950.37896665791</v>
      </c>
      <c r="H16" s="10">
        <f t="shared" si="4"/>
        <v>0.74795037896665795</v>
      </c>
      <c r="I16" s="3">
        <f t="shared" si="2"/>
        <v>1.0658608243095777</v>
      </c>
      <c r="J16" s="4">
        <f t="shared" si="5"/>
        <v>20.773908361468447</v>
      </c>
      <c r="K16" s="4">
        <v>43.492612514723447</v>
      </c>
      <c r="L16" s="4">
        <v>4.3253855591491934</v>
      </c>
      <c r="M16" s="11">
        <v>9.9451040281494496</v>
      </c>
      <c r="N16" s="11">
        <v>0.15260565794639805</v>
      </c>
    </row>
    <row r="17" spans="2:17" ht="15" x14ac:dyDescent="0.25">
      <c r="B17" s="1" t="s">
        <v>23</v>
      </c>
      <c r="C17" s="7">
        <f>C16/1000000</f>
        <v>5.0265482457436693E-5</v>
      </c>
      <c r="D17" s="1" t="s">
        <v>25</v>
      </c>
      <c r="E17" s="27">
        <v>75</v>
      </c>
      <c r="F17" s="27">
        <v>20</v>
      </c>
      <c r="G17" s="2">
        <f t="shared" si="8"/>
        <v>498633.58597777196</v>
      </c>
      <c r="H17" s="10">
        <f t="shared" si="4"/>
        <v>0.49863358597777196</v>
      </c>
      <c r="I17" s="3">
        <f t="shared" si="2"/>
        <v>0.7105738828730519</v>
      </c>
      <c r="J17" s="4">
        <f t="shared" si="5"/>
        <v>20.773908361468447</v>
      </c>
      <c r="K17" s="26"/>
      <c r="L17" s="26"/>
      <c r="M17" s="11"/>
    </row>
    <row r="18" spans="2:17" x14ac:dyDescent="0.2">
      <c r="B18" s="1" t="s">
        <v>26</v>
      </c>
      <c r="C18" s="7">
        <f>C17*C9</f>
        <v>3.2722829079791287E-2</v>
      </c>
      <c r="Q18" s="42"/>
    </row>
    <row r="19" spans="2:17" ht="15.75" x14ac:dyDescent="0.25">
      <c r="B19" s="1" t="s">
        <v>27</v>
      </c>
      <c r="C19" s="7">
        <f>C$18*0.04</f>
        <v>1.3089131631916515E-3</v>
      </c>
      <c r="D19" s="1" t="s">
        <v>28</v>
      </c>
      <c r="E19" s="5"/>
      <c r="F19" s="5"/>
      <c r="G19" s="5"/>
      <c r="H19" s="5"/>
      <c r="I19" s="5"/>
    </row>
    <row r="20" spans="2:17" ht="15.75" x14ac:dyDescent="0.25">
      <c r="B20" s="1" t="s">
        <v>29</v>
      </c>
      <c r="C20" s="7">
        <f>C$18*0.03</f>
        <v>9.8168487239373866E-4</v>
      </c>
      <c r="D20" s="1" t="s">
        <v>28</v>
      </c>
      <c r="E20" s="5"/>
      <c r="F20" s="5"/>
      <c r="G20" s="5"/>
      <c r="H20" s="5"/>
      <c r="I20" s="5"/>
    </row>
    <row r="21" spans="2:17" ht="15.75" x14ac:dyDescent="0.25">
      <c r="B21" s="1" t="s">
        <v>30</v>
      </c>
      <c r="C21" s="7">
        <f>C$18*0.02</f>
        <v>6.5445658159582574E-4</v>
      </c>
      <c r="D21" s="1" t="s">
        <v>28</v>
      </c>
      <c r="E21" s="5"/>
      <c r="F21" s="6"/>
      <c r="G21" s="6"/>
      <c r="H21" s="6"/>
      <c r="I21" s="6"/>
    </row>
    <row r="22" spans="2:17" ht="15.75" x14ac:dyDescent="0.25">
      <c r="C22" s="7"/>
      <c r="E22" s="5"/>
      <c r="F22" s="6"/>
      <c r="G22" s="6"/>
      <c r="H22" s="6"/>
      <c r="I22" s="6"/>
    </row>
    <row r="23" spans="2:17" ht="15.75" x14ac:dyDescent="0.25">
      <c r="B23" s="35" t="s">
        <v>87</v>
      </c>
      <c r="C23" s="7"/>
      <c r="E23" s="5"/>
      <c r="F23" s="6"/>
      <c r="G23" s="6" t="s">
        <v>8</v>
      </c>
      <c r="H23" s="6" t="s">
        <v>85</v>
      </c>
      <c r="I23" s="6" t="s">
        <v>9</v>
      </c>
      <c r="J23" s="1" t="s">
        <v>10</v>
      </c>
    </row>
    <row r="24" spans="2:17" ht="15.75" x14ac:dyDescent="0.25">
      <c r="B24" t="s">
        <v>11</v>
      </c>
      <c r="C24"/>
      <c r="D24"/>
      <c r="E24" s="5" t="s">
        <v>12</v>
      </c>
      <c r="F24" s="6" t="s">
        <v>13</v>
      </c>
      <c r="G24" s="6" t="s">
        <v>14</v>
      </c>
      <c r="H24" s="6"/>
      <c r="I24" s="6"/>
      <c r="K24" t="s">
        <v>71</v>
      </c>
      <c r="L24" t="s">
        <v>39</v>
      </c>
      <c r="M24" s="1" t="s">
        <v>83</v>
      </c>
      <c r="N24" s="1" t="s">
        <v>89</v>
      </c>
    </row>
    <row r="25" spans="2:17" ht="15.75" x14ac:dyDescent="0.25">
      <c r="B25" t="s">
        <v>15</v>
      </c>
      <c r="C25">
        <f>C26*C27</f>
        <v>546</v>
      </c>
      <c r="D25"/>
      <c r="E25" s="5">
        <v>25</v>
      </c>
      <c r="F25" s="31">
        <v>40</v>
      </c>
      <c r="G25" s="17">
        <f>(C$26*(C$27-15))*C$32*F25</f>
        <v>313656.61053440493</v>
      </c>
      <c r="H25" s="32">
        <f>G25/100^3</f>
        <v>0.31365661053440491</v>
      </c>
      <c r="I25" s="32">
        <f>(G25/(1000)^3)/B$3*100</f>
        <v>0.70955600087585824</v>
      </c>
      <c r="J25" s="10">
        <f>(C$26*E25/100*C$28/1000)/(2*PI()*E$3/2)*100</f>
        <v>7.317468647903234</v>
      </c>
      <c r="K25" s="11">
        <v>55.464823423470321</v>
      </c>
      <c r="L25" s="11">
        <v>1.8891893522701249</v>
      </c>
      <c r="M25" s="11">
        <v>3.406103608851843</v>
      </c>
      <c r="N25" s="11">
        <f>K25/226.2</f>
        <v>0.24520257923726935</v>
      </c>
    </row>
    <row r="26" spans="2:17" ht="15.75" x14ac:dyDescent="0.25">
      <c r="B26" t="s">
        <v>16</v>
      </c>
      <c r="C26">
        <v>26</v>
      </c>
      <c r="D26"/>
      <c r="E26" s="5">
        <v>25</v>
      </c>
      <c r="F26" s="31">
        <v>30</v>
      </c>
      <c r="G26" s="17">
        <f t="shared" ref="G26:G27" si="9">(C$26*(C$27-15))*C$32*F26</f>
        <v>235242.45790080371</v>
      </c>
      <c r="H26" s="32">
        <f t="shared" ref="H26:H33" si="10">G26/100^3</f>
        <v>0.2352424579008037</v>
      </c>
      <c r="I26" s="32">
        <f t="shared" ref="I26:I33" si="11">(G26/(1000)^3)/B$3*100</f>
        <v>0.53216700065689371</v>
      </c>
      <c r="J26" s="10">
        <f t="shared" ref="J26:J33" si="12">(C$26*E26/100*C$28/1000)/(2*PI()*E$3/2)*100</f>
        <v>7.317468647903234</v>
      </c>
      <c r="K26" s="11">
        <v>28.294374877910684</v>
      </c>
      <c r="L26" s="11">
        <v>0.60077302499505458</v>
      </c>
      <c r="M26" s="11">
        <v>2.1232949220025921</v>
      </c>
      <c r="N26" s="11">
        <f t="shared" ref="N26:N32" si="13">K26/226.2</f>
        <v>0.12508565374849995</v>
      </c>
    </row>
    <row r="27" spans="2:17" ht="15.75" x14ac:dyDescent="0.25">
      <c r="B27" t="s">
        <v>17</v>
      </c>
      <c r="C27">
        <v>21</v>
      </c>
      <c r="D27">
        <f>C27*C26</f>
        <v>546</v>
      </c>
      <c r="E27" s="5">
        <v>25</v>
      </c>
      <c r="F27" s="31">
        <v>20</v>
      </c>
      <c r="G27" s="17">
        <f t="shared" si="9"/>
        <v>156828.30526720246</v>
      </c>
      <c r="H27" s="32">
        <f t="shared" si="10"/>
        <v>0.15682830526720246</v>
      </c>
      <c r="I27" s="32">
        <f t="shared" si="11"/>
        <v>0.35477800043792912</v>
      </c>
      <c r="J27" s="10">
        <f t="shared" si="12"/>
        <v>7.317468647903234</v>
      </c>
      <c r="K27" s="11"/>
      <c r="L27" s="11"/>
      <c r="M27" s="11"/>
      <c r="N27" s="11"/>
    </row>
    <row r="28" spans="2:17" ht="15.75" x14ac:dyDescent="0.25">
      <c r="B28" t="s">
        <v>18</v>
      </c>
      <c r="C28">
        <v>8</v>
      </c>
      <c r="D28" t="s">
        <v>19</v>
      </c>
      <c r="E28" s="5">
        <v>50</v>
      </c>
      <c r="F28" s="31">
        <v>40</v>
      </c>
      <c r="G28" s="17">
        <f>(C$26*(C$27-10))*C$32*F28</f>
        <v>575037.11931307579</v>
      </c>
      <c r="H28" s="32">
        <f t="shared" si="10"/>
        <v>0.57503711931307577</v>
      </c>
      <c r="I28" s="32">
        <f t="shared" si="11"/>
        <v>1.3008526682724071</v>
      </c>
      <c r="J28" s="10">
        <f t="shared" si="12"/>
        <v>14.634937295806468</v>
      </c>
      <c r="K28" s="11">
        <v>93.717414740939773</v>
      </c>
      <c r="L28" s="11">
        <v>4.1460111637927044</v>
      </c>
      <c r="M28" s="11">
        <v>4.4239495671678508</v>
      </c>
      <c r="N28" s="11">
        <f t="shared" si="13"/>
        <v>0.41431217834190881</v>
      </c>
    </row>
    <row r="29" spans="2:17" ht="15.75" x14ac:dyDescent="0.25">
      <c r="B29" t="s">
        <v>20</v>
      </c>
      <c r="C29">
        <v>226.2</v>
      </c>
      <c r="D29" t="s">
        <v>19</v>
      </c>
      <c r="E29" s="5">
        <v>50</v>
      </c>
      <c r="F29" s="31">
        <v>30</v>
      </c>
      <c r="G29" s="17">
        <f t="shared" ref="G29:G30" si="14">(C$26*(C$27-10))*C$32*F29</f>
        <v>431277.83948480681</v>
      </c>
      <c r="H29" s="32">
        <f t="shared" si="10"/>
        <v>0.4312778394848068</v>
      </c>
      <c r="I29" s="32">
        <f t="shared" si="11"/>
        <v>0.9756395012043052</v>
      </c>
      <c r="J29" s="10">
        <f t="shared" si="12"/>
        <v>14.634937295806468</v>
      </c>
      <c r="K29" s="11">
        <v>57.2851658852356</v>
      </c>
      <c r="L29" s="11">
        <v>5.1525081355086773</v>
      </c>
      <c r="M29" s="11">
        <v>8.9944893339946841</v>
      </c>
      <c r="N29" s="11">
        <f t="shared" si="13"/>
        <v>0.25325007022650575</v>
      </c>
    </row>
    <row r="30" spans="2:17" ht="15.75" x14ac:dyDescent="0.25">
      <c r="B30" t="s">
        <v>88</v>
      </c>
      <c r="C30" s="3">
        <f>2*PI()*C29/2</f>
        <v>710.62825824201116</v>
      </c>
      <c r="D30" t="s">
        <v>19</v>
      </c>
      <c r="E30" s="5">
        <v>50</v>
      </c>
      <c r="F30" s="31">
        <v>20</v>
      </c>
      <c r="G30" s="17">
        <f t="shared" si="14"/>
        <v>287518.55965653789</v>
      </c>
      <c r="H30" s="32">
        <f t="shared" si="10"/>
        <v>0.28751855965653789</v>
      </c>
      <c r="I30" s="32">
        <f t="shared" si="11"/>
        <v>0.65042633413620354</v>
      </c>
      <c r="J30" s="10">
        <f t="shared" si="12"/>
        <v>14.634937295806468</v>
      </c>
      <c r="K30" s="11"/>
      <c r="L30" s="11"/>
      <c r="M30" s="11"/>
      <c r="N30" s="11"/>
    </row>
    <row r="31" spans="2:17" ht="15.75" x14ac:dyDescent="0.25">
      <c r="B31" t="s">
        <v>22</v>
      </c>
      <c r="C31" s="3">
        <f>C30/C26</f>
        <v>27.331856086231198</v>
      </c>
      <c r="D31" t="s">
        <v>19</v>
      </c>
      <c r="E31" s="5">
        <v>75</v>
      </c>
      <c r="F31" s="31">
        <v>40</v>
      </c>
      <c r="G31" s="17">
        <f>(C$26*(C$27-5))*C$32*F31</f>
        <v>836417.62809174659</v>
      </c>
      <c r="H31" s="32">
        <f t="shared" si="10"/>
        <v>0.83641762809174658</v>
      </c>
      <c r="I31" s="32">
        <f t="shared" si="11"/>
        <v>1.8921493356689554</v>
      </c>
      <c r="J31" s="10">
        <f t="shared" si="12"/>
        <v>21.952405943709703</v>
      </c>
      <c r="K31" s="11">
        <v>132.50726748277299</v>
      </c>
      <c r="L31" s="11">
        <v>4.6548434461377521</v>
      </c>
      <c r="M31" s="11">
        <v>3.5128967146974936</v>
      </c>
      <c r="N31" s="11">
        <f t="shared" si="13"/>
        <v>0.58579693847379755</v>
      </c>
    </row>
    <row r="32" spans="2:17" ht="15.75" x14ac:dyDescent="0.25">
      <c r="B32" t="s">
        <v>23</v>
      </c>
      <c r="C32" s="3">
        <f>PI()*(C28/2)^2</f>
        <v>50.26548245743669</v>
      </c>
      <c r="D32" t="s">
        <v>24</v>
      </c>
      <c r="E32" s="5">
        <v>75</v>
      </c>
      <c r="F32" s="31">
        <v>30</v>
      </c>
      <c r="G32" s="17">
        <f t="shared" ref="G32:G33" si="15">(C$26*(C$27-5))*C$32*F32</f>
        <v>627313.22106880997</v>
      </c>
      <c r="H32" s="32">
        <f t="shared" si="10"/>
        <v>0.62731322106880993</v>
      </c>
      <c r="I32" s="32">
        <f t="shared" si="11"/>
        <v>1.4191120017517167</v>
      </c>
      <c r="J32" s="10">
        <f t="shared" si="12"/>
        <v>21.952405943709703</v>
      </c>
      <c r="K32" s="11">
        <v>73.472958199901569</v>
      </c>
      <c r="L32" s="11">
        <v>6.2558287482267287</v>
      </c>
      <c r="M32" s="11">
        <v>8.5144642348633646</v>
      </c>
      <c r="N32" s="11">
        <f t="shared" si="13"/>
        <v>0.32481413881477267</v>
      </c>
    </row>
    <row r="33" spans="2:16" ht="15.75" x14ac:dyDescent="0.25">
      <c r="C33" s="7"/>
      <c r="E33" s="5">
        <v>75</v>
      </c>
      <c r="F33" s="31">
        <v>20</v>
      </c>
      <c r="G33" s="17">
        <f t="shared" si="15"/>
        <v>418208.8140458733</v>
      </c>
      <c r="H33" s="32">
        <f t="shared" si="10"/>
        <v>0.41820881404587329</v>
      </c>
      <c r="I33" s="32">
        <f t="shared" si="11"/>
        <v>0.94607466783447769</v>
      </c>
      <c r="J33" s="10">
        <f t="shared" si="12"/>
        <v>21.952405943709703</v>
      </c>
    </row>
    <row r="34" spans="2:16" s="9" customFormat="1" ht="15.75" x14ac:dyDescent="0.25">
      <c r="C34" s="14"/>
      <c r="E34" s="5"/>
      <c r="F34" s="6"/>
      <c r="G34" s="6"/>
      <c r="H34" s="6"/>
      <c r="I34" s="6"/>
    </row>
    <row r="35" spans="2:16" s="9" customFormat="1" ht="15" x14ac:dyDescent="0.25">
      <c r="B35" s="35" t="s">
        <v>84</v>
      </c>
      <c r="C35" s="36"/>
      <c r="D35" s="35"/>
      <c r="E35" s="35"/>
      <c r="F35" s="37"/>
      <c r="G35" s="37" t="s">
        <v>8</v>
      </c>
      <c r="H35" s="37" t="s">
        <v>85</v>
      </c>
      <c r="I35" s="37" t="s">
        <v>9</v>
      </c>
      <c r="J35" s="35" t="s">
        <v>10</v>
      </c>
      <c r="K35" s="9" t="s">
        <v>76</v>
      </c>
      <c r="L35" s="9" t="s">
        <v>77</v>
      </c>
      <c r="M35" s="9" t="s">
        <v>83</v>
      </c>
      <c r="N35" s="9" t="s">
        <v>89</v>
      </c>
    </row>
    <row r="36" spans="2:16" ht="15" x14ac:dyDescent="0.25">
      <c r="B36" s="34" t="s">
        <v>11</v>
      </c>
      <c r="C36" s="34"/>
      <c r="D36" s="34"/>
      <c r="E36" s="34" t="s">
        <v>12</v>
      </c>
      <c r="F36" s="34" t="s">
        <v>13</v>
      </c>
      <c r="G36" s="34" t="s">
        <v>14</v>
      </c>
      <c r="H36" s="34"/>
      <c r="I36" s="34"/>
      <c r="J36" s="34"/>
      <c r="K36" s="34"/>
      <c r="L36" s="34"/>
    </row>
    <row r="37" spans="2:16" ht="15" x14ac:dyDescent="0.25">
      <c r="B37" s="38" t="s">
        <v>15</v>
      </c>
      <c r="C37" s="39">
        <f>C38*C39</f>
        <v>441</v>
      </c>
      <c r="D37" s="39"/>
      <c r="E37" s="34">
        <v>25</v>
      </c>
      <c r="F37" s="41">
        <v>40</v>
      </c>
      <c r="G37" s="40">
        <f>(C$38*(C$39-15))*C$44*F37</f>
        <v>253338.03158548093</v>
      </c>
      <c r="H37" s="40">
        <f>G37/100^3</f>
        <v>0.25333803158548091</v>
      </c>
      <c r="I37" s="40">
        <f>(G37/(1000)^3)/B$4*100</f>
        <v>1.0099006329912894</v>
      </c>
      <c r="J37" s="40">
        <f>(C$38*E37/100*C$40/1000)/(2*PI()*E$4/2)*100</f>
        <v>7.8456662087554045</v>
      </c>
      <c r="K37" s="34"/>
      <c r="L37" s="34"/>
    </row>
    <row r="38" spans="2:16" ht="15" x14ac:dyDescent="0.25">
      <c r="B38" s="38" t="s">
        <v>16</v>
      </c>
      <c r="C38" s="39">
        <v>21</v>
      </c>
      <c r="D38" s="39"/>
      <c r="E38" s="34">
        <v>25</v>
      </c>
      <c r="F38" s="41">
        <v>30</v>
      </c>
      <c r="G38" s="40">
        <f t="shared" ref="G38:G39" si="16">(C$38*(C$39-15))*C$44*F38</f>
        <v>190003.52368911071</v>
      </c>
      <c r="H38" s="40">
        <f t="shared" ref="H38:H48" si="17">G38/100^3</f>
        <v>0.19000352368911069</v>
      </c>
      <c r="I38" s="40">
        <f t="shared" ref="I38:I48" si="18">(G38/(1000)^3)/B$4*100</f>
        <v>0.75742547474346711</v>
      </c>
      <c r="J38" s="40">
        <f t="shared" ref="J38:J48" si="19">(C$38*E38/100*C$40/1000)/(2*PI()*E$4/2)*100</f>
        <v>7.8456662087554045</v>
      </c>
      <c r="K38" s="34"/>
      <c r="L38" s="34"/>
    </row>
    <row r="39" spans="2:16" ht="15" x14ac:dyDescent="0.25">
      <c r="B39" s="38" t="s">
        <v>17</v>
      </c>
      <c r="C39" s="39">
        <v>21</v>
      </c>
      <c r="D39" s="39">
        <f>C39*C38</f>
        <v>441</v>
      </c>
      <c r="E39" s="34">
        <v>25</v>
      </c>
      <c r="F39" s="41">
        <v>20</v>
      </c>
      <c r="G39" s="40">
        <f t="shared" si="16"/>
        <v>126669.01579274047</v>
      </c>
      <c r="H39" s="40">
        <f t="shared" si="17"/>
        <v>0.12666901579274045</v>
      </c>
      <c r="I39" s="40">
        <f t="shared" si="18"/>
        <v>0.5049503164956447</v>
      </c>
      <c r="J39" s="40">
        <f t="shared" si="19"/>
        <v>7.8456662087554045</v>
      </c>
      <c r="K39" s="34"/>
      <c r="L39" s="34"/>
    </row>
    <row r="40" spans="2:16" ht="15" x14ac:dyDescent="0.25">
      <c r="B40" s="38" t="s">
        <v>18</v>
      </c>
      <c r="C40" s="39">
        <v>8</v>
      </c>
      <c r="D40" s="39" t="s">
        <v>19</v>
      </c>
      <c r="E40" s="34">
        <v>50</v>
      </c>
      <c r="F40" s="41">
        <v>40</v>
      </c>
      <c r="G40" s="40">
        <f>(C$38*(C$27-10))*C$32*F40</f>
        <v>464453.05790671502</v>
      </c>
      <c r="H40" s="40">
        <f t="shared" si="17"/>
        <v>0.46445305790671504</v>
      </c>
      <c r="I40" s="40">
        <f t="shared" si="18"/>
        <v>1.8514844938173638</v>
      </c>
      <c r="J40" s="40">
        <f t="shared" si="19"/>
        <v>15.691332417510809</v>
      </c>
      <c r="K40" s="40">
        <v>22.962674999999997</v>
      </c>
      <c r="L40" s="40">
        <v>0.66036399747916807</v>
      </c>
      <c r="M40" s="1">
        <f>L40/K40*100</f>
        <v>2.875814762344405</v>
      </c>
      <c r="N40" s="1">
        <f>K40/170.4</f>
        <v>0.13475748239436619</v>
      </c>
      <c r="P40" s="1" t="s">
        <v>80</v>
      </c>
    </row>
    <row r="41" spans="2:16" ht="15" x14ac:dyDescent="0.25">
      <c r="B41" s="38" t="s">
        <v>20</v>
      </c>
      <c r="C41" s="39">
        <v>226.2</v>
      </c>
      <c r="D41" s="39" t="s">
        <v>19</v>
      </c>
      <c r="E41" s="34">
        <v>50</v>
      </c>
      <c r="F41" s="41">
        <v>30</v>
      </c>
      <c r="G41" s="40">
        <f t="shared" ref="G41:G42" si="20">(C$38*(C$27-10))*C$32*F41</f>
        <v>348339.79343003628</v>
      </c>
      <c r="H41" s="40">
        <f t="shared" si="17"/>
        <v>0.34833979343003629</v>
      </c>
      <c r="I41" s="40">
        <f t="shared" si="18"/>
        <v>1.3886133703630228</v>
      </c>
      <c r="J41" s="40">
        <f t="shared" si="19"/>
        <v>15.691332417510809</v>
      </c>
      <c r="K41" s="40">
        <v>8.7780262500000017</v>
      </c>
      <c r="L41" s="40">
        <v>0.28931161381732245</v>
      </c>
      <c r="M41" s="1">
        <f t="shared" ref="M41:M42" si="21">L41/K41*100</f>
        <v>3.2958617982866296</v>
      </c>
      <c r="N41" s="1">
        <f t="shared" ref="N41:N47" si="22">K41/170.4</f>
        <v>5.1514238556338035E-2</v>
      </c>
      <c r="P41" s="1" t="s">
        <v>81</v>
      </c>
    </row>
    <row r="42" spans="2:16" ht="15" x14ac:dyDescent="0.25">
      <c r="B42" s="38" t="s">
        <v>88</v>
      </c>
      <c r="C42" s="39">
        <f>2*PI()*C41/2</f>
        <v>710.62825824201116</v>
      </c>
      <c r="D42" s="39" t="s">
        <v>19</v>
      </c>
      <c r="E42" s="34">
        <v>50</v>
      </c>
      <c r="F42" s="41">
        <v>20</v>
      </c>
      <c r="G42" s="40">
        <f t="shared" si="20"/>
        <v>232226.52895335751</v>
      </c>
      <c r="H42" s="40">
        <f t="shared" si="17"/>
        <v>0.23222652895335752</v>
      </c>
      <c r="I42" s="40">
        <f t="shared" si="18"/>
        <v>0.9257422469086819</v>
      </c>
      <c r="J42" s="40">
        <f t="shared" si="19"/>
        <v>15.691332417510809</v>
      </c>
      <c r="K42" s="40">
        <v>0.57872250000000003</v>
      </c>
      <c r="L42" s="40">
        <v>0.36826772474881192</v>
      </c>
      <c r="M42" s="58">
        <f t="shared" si="21"/>
        <v>63.634595984917105</v>
      </c>
      <c r="N42" s="1">
        <f t="shared" si="22"/>
        <v>3.3962588028169016E-3</v>
      </c>
      <c r="P42" s="1" t="s">
        <v>82</v>
      </c>
    </row>
    <row r="43" spans="2:16" ht="15" x14ac:dyDescent="0.25">
      <c r="B43" s="38" t="s">
        <v>22</v>
      </c>
      <c r="C43" s="39">
        <f>C42/C38</f>
        <v>33.839440868667197</v>
      </c>
      <c r="D43" s="39" t="s">
        <v>19</v>
      </c>
      <c r="E43" s="34">
        <v>75</v>
      </c>
      <c r="F43" s="41">
        <v>40</v>
      </c>
      <c r="G43" s="40">
        <f>(C$38*(C$27-5))*C$32*F43</f>
        <v>675568.08422794915</v>
      </c>
      <c r="H43" s="40">
        <f t="shared" si="17"/>
        <v>0.67556808422794912</v>
      </c>
      <c r="I43" s="40">
        <f t="shared" si="18"/>
        <v>2.6930683546434384</v>
      </c>
      <c r="J43" s="40">
        <f t="shared" si="19"/>
        <v>23.536998626266211</v>
      </c>
      <c r="K43" s="40"/>
      <c r="L43" s="40"/>
    </row>
    <row r="44" spans="2:16" ht="15" x14ac:dyDescent="0.25">
      <c r="B44" s="38" t="s">
        <v>23</v>
      </c>
      <c r="C44" s="39">
        <f>PI()*(C40/2)^2</f>
        <v>50.26548245743669</v>
      </c>
      <c r="D44" s="39" t="s">
        <v>24</v>
      </c>
      <c r="E44" s="34">
        <v>75</v>
      </c>
      <c r="F44" s="41">
        <v>30</v>
      </c>
      <c r="G44" s="40">
        <f t="shared" ref="G44:G45" si="23">(C$38*(C$27-5))*C$32*F44</f>
        <v>506676.06317096186</v>
      </c>
      <c r="H44" s="40">
        <f t="shared" si="17"/>
        <v>0.50667606317096181</v>
      </c>
      <c r="I44" s="40">
        <f t="shared" si="18"/>
        <v>2.0198012659825788</v>
      </c>
      <c r="J44" s="40">
        <f t="shared" si="19"/>
        <v>23.536998626266211</v>
      </c>
      <c r="K44" s="40"/>
      <c r="L44" s="40"/>
    </row>
    <row r="45" spans="2:16" ht="15" x14ac:dyDescent="0.25">
      <c r="B45" s="38"/>
      <c r="C45" s="39"/>
      <c r="D45" s="39"/>
      <c r="E45" s="34">
        <v>75</v>
      </c>
      <c r="F45" s="41">
        <v>20</v>
      </c>
      <c r="G45" s="40">
        <f t="shared" si="23"/>
        <v>337784.04211397457</v>
      </c>
      <c r="H45" s="40">
        <f t="shared" si="17"/>
        <v>0.33778404211397456</v>
      </c>
      <c r="I45" s="40">
        <f t="shared" si="18"/>
        <v>1.3465341773217192</v>
      </c>
      <c r="J45" s="40">
        <f t="shared" si="19"/>
        <v>23.536998626266211</v>
      </c>
      <c r="K45" s="40"/>
      <c r="L45" s="40"/>
    </row>
    <row r="46" spans="2:16" ht="15.75" x14ac:dyDescent="0.25">
      <c r="B46" s="15"/>
      <c r="C46" s="17"/>
      <c r="D46" s="17"/>
      <c r="E46" s="34">
        <v>100</v>
      </c>
      <c r="F46" s="41">
        <v>40</v>
      </c>
      <c r="G46" s="40">
        <f>(C$38*(C$39))*C$32*F46</f>
        <v>886683.11054918321</v>
      </c>
      <c r="H46" s="40">
        <f t="shared" si="17"/>
        <v>0.88668311054918325</v>
      </c>
      <c r="I46" s="40">
        <f t="shared" si="18"/>
        <v>3.5346522154695128</v>
      </c>
      <c r="J46" s="40">
        <f t="shared" si="19"/>
        <v>31.382664835021618</v>
      </c>
      <c r="K46" s="43">
        <v>112.01625</v>
      </c>
      <c r="L46" s="43">
        <v>3.3633273579398506</v>
      </c>
      <c r="M46" s="1">
        <f>L46/K46*100</f>
        <v>3.0025352196130926</v>
      </c>
      <c r="N46" s="1">
        <f t="shared" si="22"/>
        <v>0.65737235915492953</v>
      </c>
      <c r="P46" s="1" t="s">
        <v>78</v>
      </c>
    </row>
    <row r="47" spans="2:16" ht="15.75" customHeight="1" x14ac:dyDescent="0.25">
      <c r="B47" s="15"/>
      <c r="C47" s="17"/>
      <c r="D47" s="17"/>
      <c r="E47" s="34">
        <v>100</v>
      </c>
      <c r="F47" s="41">
        <v>30</v>
      </c>
      <c r="G47" s="40">
        <f t="shared" ref="G47:G48" si="24">(C$38*(C$27))*C$32*F47</f>
        <v>665012.33291188744</v>
      </c>
      <c r="H47" s="40">
        <f t="shared" si="17"/>
        <v>0.66501233291188744</v>
      </c>
      <c r="I47" s="40">
        <f t="shared" si="18"/>
        <v>2.6509891616021348</v>
      </c>
      <c r="J47" s="40">
        <f t="shared" si="19"/>
        <v>31.382664835021618</v>
      </c>
      <c r="K47" s="40">
        <v>49.017499999999998</v>
      </c>
      <c r="L47" s="40">
        <v>1.8697303727186638</v>
      </c>
      <c r="M47" s="1">
        <f>L47/K47*100</f>
        <v>3.8144139801472208</v>
      </c>
      <c r="N47" s="1">
        <f t="shared" si="22"/>
        <v>0.28766138497652582</v>
      </c>
      <c r="P47" s="1" t="s">
        <v>79</v>
      </c>
    </row>
    <row r="48" spans="2:16" ht="15.75" x14ac:dyDescent="0.25">
      <c r="B48" s="15"/>
      <c r="C48" s="17"/>
      <c r="D48" s="17"/>
      <c r="E48" s="34">
        <v>100</v>
      </c>
      <c r="F48" s="41">
        <v>20</v>
      </c>
      <c r="G48" s="40">
        <f t="shared" si="24"/>
        <v>443341.55527459161</v>
      </c>
      <c r="H48" s="40">
        <f t="shared" si="17"/>
        <v>0.44334155527459163</v>
      </c>
      <c r="I48" s="40">
        <f t="shared" si="18"/>
        <v>1.7673261077347564</v>
      </c>
      <c r="J48" s="40">
        <f t="shared" si="19"/>
        <v>31.382664835021618</v>
      </c>
      <c r="K48" s="34"/>
      <c r="L48" s="34"/>
    </row>
    <row r="49" spans="2:11" ht="15.75" x14ac:dyDescent="0.25">
      <c r="B49" s="15"/>
      <c r="C49" s="17"/>
      <c r="D49" s="17"/>
      <c r="F49" s="16"/>
      <c r="G49" s="16"/>
    </row>
    <row r="50" spans="2:11" ht="15.75" x14ac:dyDescent="0.25">
      <c r="B50" s="15"/>
      <c r="C50" s="17"/>
      <c r="D50" s="17"/>
      <c r="F50" s="16"/>
      <c r="G50" s="16"/>
    </row>
    <row r="51" spans="2:11" ht="15.75" x14ac:dyDescent="0.25">
      <c r="B51" s="15"/>
      <c r="C51" s="17"/>
      <c r="D51" s="17"/>
      <c r="F51" s="16"/>
      <c r="G51" s="16"/>
    </row>
    <row r="52" spans="2:11" ht="15.75" x14ac:dyDescent="0.25">
      <c r="B52" s="15"/>
      <c r="C52" s="17"/>
      <c r="D52" s="17"/>
      <c r="F52" s="16"/>
      <c r="G52" s="16"/>
    </row>
    <row r="53" spans="2:11" ht="15.75" x14ac:dyDescent="0.25">
      <c r="B53" s="15"/>
      <c r="C53" s="17"/>
      <c r="D53" s="17"/>
      <c r="F53" s="16"/>
      <c r="G53" s="16"/>
    </row>
    <row r="54" spans="2:11" ht="15.75" x14ac:dyDescent="0.25">
      <c r="B54" s="15"/>
      <c r="C54" s="17"/>
      <c r="D54" s="17"/>
      <c r="F54" s="16"/>
      <c r="G54" s="16"/>
    </row>
    <row r="55" spans="2:11" ht="15.75" x14ac:dyDescent="0.25">
      <c r="B55" s="15"/>
      <c r="C55" s="17"/>
      <c r="D55" s="17"/>
      <c r="F55" s="16"/>
      <c r="G55" s="16"/>
    </row>
    <row r="56" spans="2:11" ht="15.75" x14ac:dyDescent="0.25">
      <c r="B56" s="15"/>
      <c r="C56" s="17"/>
      <c r="D56" s="17"/>
      <c r="F56" s="16"/>
      <c r="G56" s="16"/>
    </row>
    <row r="57" spans="2:11" s="9" customFormat="1" ht="15.75" x14ac:dyDescent="0.25">
      <c r="B57" s="15"/>
      <c r="C57" s="17"/>
      <c r="D57" s="17"/>
      <c r="E57" s="1"/>
      <c r="F57" s="16"/>
      <c r="G57" s="16"/>
      <c r="H57" s="1"/>
      <c r="I57" s="1"/>
      <c r="J57" s="1"/>
      <c r="K57" s="1"/>
    </row>
    <row r="58" spans="2:11" s="9" customFormat="1" ht="15.75" x14ac:dyDescent="0.25">
      <c r="B58" s="15"/>
      <c r="C58" s="17"/>
      <c r="D58" s="17"/>
      <c r="E58" s="1"/>
      <c r="F58" s="16"/>
      <c r="G58" s="16"/>
      <c r="H58" s="1"/>
      <c r="I58" s="1"/>
      <c r="J58" s="1"/>
      <c r="K58" s="1"/>
    </row>
    <row r="59" spans="2:11" s="9" customFormat="1" ht="15.75" x14ac:dyDescent="0.25">
      <c r="B59" s="15"/>
      <c r="C59" s="17"/>
      <c r="D59" s="17"/>
      <c r="E59" s="1"/>
      <c r="F59" s="16"/>
      <c r="G59" s="16"/>
      <c r="H59" s="1"/>
      <c r="I59" s="1"/>
      <c r="J59" s="1"/>
      <c r="K59" s="1"/>
    </row>
    <row r="60" spans="2:11" ht="15.75" x14ac:dyDescent="0.25">
      <c r="B60" s="15"/>
      <c r="C60" s="17"/>
      <c r="D60" s="17"/>
      <c r="F60" s="16"/>
      <c r="G60" s="16"/>
    </row>
    <row r="61" spans="2:11" ht="15.75" x14ac:dyDescent="0.25">
      <c r="B61" s="15"/>
      <c r="C61" s="17"/>
      <c r="D61" s="17"/>
      <c r="F61" s="16"/>
      <c r="G61" s="16"/>
    </row>
    <row r="62" spans="2:11" ht="15.75" x14ac:dyDescent="0.25">
      <c r="B62" s="15"/>
      <c r="C62" s="17"/>
      <c r="D62" s="17"/>
      <c r="F62" s="16"/>
      <c r="G62" s="16"/>
    </row>
    <row r="63" spans="2:11" ht="15.75" customHeight="1" x14ac:dyDescent="0.25">
      <c r="B63" s="15"/>
      <c r="C63" s="17"/>
      <c r="D63" s="17"/>
      <c r="F63" s="16"/>
      <c r="G63" s="16"/>
    </row>
    <row r="64" spans="2:11" ht="15.75" x14ac:dyDescent="0.25">
      <c r="B64" s="15"/>
      <c r="C64" s="17"/>
      <c r="D64" s="17"/>
      <c r="F64" s="16"/>
      <c r="G64" s="16"/>
    </row>
    <row r="65" spans="2:11" ht="15.75" x14ac:dyDescent="0.25">
      <c r="B65" s="15"/>
      <c r="C65" s="17"/>
      <c r="D65" s="17"/>
      <c r="E65" s="9"/>
      <c r="F65" s="13"/>
      <c r="G65" s="13"/>
      <c r="H65" s="9"/>
      <c r="I65" s="9"/>
      <c r="J65" s="9"/>
      <c r="K65" s="9"/>
    </row>
    <row r="66" spans="2:11" x14ac:dyDescent="0.2">
      <c r="B66" s="9"/>
      <c r="C66" s="9"/>
      <c r="D66" s="9"/>
      <c r="E66" s="9"/>
      <c r="F66" s="9"/>
      <c r="G66" s="9"/>
      <c r="H66" s="9"/>
      <c r="I66" s="9"/>
      <c r="J66" s="9"/>
      <c r="K66" s="9"/>
    </row>
    <row r="69" spans="2:11" ht="15.75" customHeight="1" x14ac:dyDescent="0.2"/>
    <row r="102" spans="2:11" s="9" customFormat="1" x14ac:dyDescent="0.2">
      <c r="B102" s="1"/>
      <c r="C102" s="1"/>
      <c r="D102" s="1"/>
      <c r="E102" s="1"/>
      <c r="F102" s="1"/>
      <c r="G102" s="1"/>
      <c r="H102" s="1"/>
      <c r="I102" s="1"/>
      <c r="J102" s="1"/>
      <c r="K102" s="1"/>
    </row>
    <row r="103" spans="2:11" s="9" customFormat="1" x14ac:dyDescent="0.2">
      <c r="B103" s="1"/>
      <c r="C103" s="1"/>
      <c r="D103" s="1"/>
      <c r="E103" s="1"/>
      <c r="F103" s="1"/>
      <c r="G103" s="1"/>
      <c r="H103" s="1"/>
      <c r="I103" s="1"/>
      <c r="J103" s="1"/>
      <c r="K103" s="1"/>
    </row>
  </sheetData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N1:O65"/>
  <sheetViews>
    <sheetView topLeftCell="A61" workbookViewId="0">
      <selection activeCell="O89" sqref="O89"/>
    </sheetView>
  </sheetViews>
  <sheetFormatPr baseColWidth="10" defaultRowHeight="15" x14ac:dyDescent="0.25"/>
  <cols>
    <col min="15" max="15" width="79.7109375" customWidth="1"/>
  </cols>
  <sheetData>
    <row r="1" spans="15:15" x14ac:dyDescent="0.25">
      <c r="O1" s="8" t="s">
        <v>34</v>
      </c>
    </row>
    <row r="9" spans="15:15" x14ac:dyDescent="0.25">
      <c r="O9" t="s">
        <v>35</v>
      </c>
    </row>
    <row r="11" spans="15:15" x14ac:dyDescent="0.25">
      <c r="O11" t="s">
        <v>36</v>
      </c>
    </row>
    <row r="13" spans="15:15" ht="74.25" customHeight="1" x14ac:dyDescent="0.25">
      <c r="O13" s="12" t="s">
        <v>63</v>
      </c>
    </row>
    <row r="14" spans="15:15" x14ac:dyDescent="0.25">
      <c r="O14" t="s">
        <v>37</v>
      </c>
    </row>
    <row r="20" spans="15:15" ht="17.25" x14ac:dyDescent="0.25">
      <c r="O20" s="18" t="s">
        <v>40</v>
      </c>
    </row>
    <row r="21" spans="15:15" ht="17.25" x14ac:dyDescent="0.25">
      <c r="O21" s="18" t="s">
        <v>41</v>
      </c>
    </row>
    <row r="22" spans="15:15" ht="17.25" x14ac:dyDescent="0.25">
      <c r="O22" s="18" t="s">
        <v>42</v>
      </c>
    </row>
    <row r="63" spans="14:15" x14ac:dyDescent="0.25">
      <c r="N63" t="s">
        <v>33</v>
      </c>
      <c r="O63">
        <v>1E-3</v>
      </c>
    </row>
    <row r="65" spans="14:15" x14ac:dyDescent="0.25">
      <c r="N65" t="s">
        <v>38</v>
      </c>
      <c r="O65">
        <f>1/O63^0.5</f>
        <v>31.622776601683796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Gráficos</vt:lpstr>
      </vt:variant>
      <vt:variant>
        <vt:i4>3</vt:i4>
      </vt:variant>
    </vt:vector>
  </HeadingPairs>
  <TitlesOfParts>
    <vt:vector size="6" baseType="lpstr">
      <vt:lpstr>TODOS DATOS CENTER</vt:lpstr>
      <vt:lpstr>Datos generales</vt:lpstr>
      <vt:lpstr>Teoría</vt:lpstr>
      <vt:lpstr>Graf Volume screws-AbsRoughness</vt:lpstr>
      <vt:lpstr>Graf Volume screws-RelativRough</vt:lpstr>
      <vt:lpstr>Graf f-Rugosidad TODOS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NZ</cp:lastModifiedBy>
  <cp:lastPrinted>2023-11-15T11:29:45Z</cp:lastPrinted>
  <dcterms:created xsi:type="dcterms:W3CDTF">2023-04-25T08:58:26Z</dcterms:created>
  <dcterms:modified xsi:type="dcterms:W3CDTF">2023-11-15T15:27:00Z</dcterms:modified>
</cp:coreProperties>
</file>